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ebfad292e4d679ba/Desktop/"/>
    </mc:Choice>
  </mc:AlternateContent>
  <xr:revisionPtr revIDLastSave="0" documentId="8_{A859B4FA-4160-45B6-924D-7966AB438F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shton PC" sheetId="2" r:id="rId1"/>
    <sheet name="Community Minibus" sheetId="4" r:id="rId2"/>
    <sheet name="Earmarked Funds (PC Account)" sheetId="3" state="hidden" r:id="rId3"/>
    <sheet name="Community Minibus Savings" sheetId="8" r:id="rId4"/>
    <sheet name="Exp Over £100 Combined" sheetId="7" r:id="rId5"/>
    <sheet name="Bank Balances" sheetId="6" r:id="rId6"/>
  </sheets>
  <definedNames>
    <definedName name="_xlnm._FilterDatabase" localSheetId="1" hidden="1">'Community Minibus'!$A$5:$V$107</definedName>
    <definedName name="_xlnm._FilterDatabase" localSheetId="4" hidden="1">'Exp Over £100 Combined'!$A$4:$D$4</definedName>
    <definedName name="_xlnm._FilterDatabase" localSheetId="0" hidden="1">'Rushton PC'!$B$4:$AE$110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6" i="2" l="1"/>
  <c r="E116" i="2"/>
  <c r="AA110" i="2"/>
  <c r="H76" i="2"/>
  <c r="H77" i="2"/>
  <c r="H78" i="2"/>
  <c r="H79" i="2"/>
  <c r="H80" i="2"/>
  <c r="H81" i="2"/>
  <c r="H82" i="2"/>
  <c r="H83" i="2"/>
  <c r="H84" i="2"/>
  <c r="H85" i="2"/>
  <c r="H88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J117" i="4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G110" i="2"/>
  <c r="I110" i="2"/>
  <c r="J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B110" i="2"/>
  <c r="I27" i="8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I109" i="4"/>
  <c r="G109" i="4"/>
  <c r="C8" i="6"/>
  <c r="H107" i="4" l="1"/>
  <c r="B9" i="6"/>
  <c r="L123" i="4"/>
  <c r="K123" i="4" l="1"/>
  <c r="AC62" i="2" l="1"/>
  <c r="H62" i="2" l="1"/>
  <c r="AC110" i="2"/>
  <c r="K41" i="2"/>
  <c r="D8" i="3"/>
  <c r="D13" i="3" s="1"/>
  <c r="D17" i="3" s="1"/>
  <c r="E115" i="4"/>
  <c r="E114" i="4"/>
  <c r="K110" i="2" l="1"/>
  <c r="H41" i="2"/>
  <c r="H110" i="2" s="1"/>
  <c r="E116" i="4"/>
  <c r="C74" i="7"/>
  <c r="D54" i="7"/>
  <c r="C54" i="7"/>
  <c r="H22" i="8"/>
  <c r="H23" i="8"/>
  <c r="H24" i="8"/>
  <c r="H25" i="8"/>
  <c r="H15" i="8"/>
  <c r="H16" i="8"/>
  <c r="H17" i="8"/>
  <c r="H18" i="8"/>
  <c r="H19" i="8"/>
  <c r="H20" i="8"/>
  <c r="H21" i="8"/>
  <c r="H14" i="8"/>
  <c r="I14" i="8"/>
  <c r="I15" i="8"/>
  <c r="I16" i="8"/>
  <c r="I17" i="8"/>
  <c r="I18" i="8"/>
  <c r="I19" i="8"/>
  <c r="I21" i="8"/>
  <c r="I22" i="8"/>
  <c r="I23" i="8"/>
  <c r="I24" i="8"/>
  <c r="I25" i="8"/>
  <c r="I20" i="8"/>
  <c r="M127" i="2"/>
  <c r="L125" i="4"/>
  <c r="L124" i="4"/>
  <c r="M126" i="2"/>
  <c r="G15" i="8" l="1"/>
  <c r="F16" i="8" s="1"/>
  <c r="G16" i="8" s="1"/>
  <c r="F17" i="8" s="1"/>
  <c r="G17" i="8" s="1"/>
  <c r="G14" i="8"/>
  <c r="K125" i="4"/>
  <c r="M125" i="2"/>
  <c r="K127" i="2"/>
  <c r="L122" i="4"/>
  <c r="M124" i="2"/>
  <c r="M123" i="2"/>
  <c r="L121" i="4"/>
  <c r="F18" i="8" l="1"/>
  <c r="G18" i="8" s="1"/>
  <c r="K126" i="2"/>
  <c r="K124" i="4"/>
  <c r="K124" i="2"/>
  <c r="K125" i="2"/>
  <c r="K122" i="4"/>
  <c r="K121" i="4"/>
  <c r="L120" i="4"/>
  <c r="M122" i="2"/>
  <c r="L119" i="4"/>
  <c r="L118" i="4"/>
  <c r="M121" i="2"/>
  <c r="M120" i="2"/>
  <c r="M119" i="2"/>
  <c r="L117" i="4"/>
  <c r="F19" i="8" l="1"/>
  <c r="G19" i="8" s="1"/>
  <c r="F20" i="8" s="1"/>
  <c r="G20" i="8" s="1"/>
  <c r="F21" i="8" s="1"/>
  <c r="G21" i="8" s="1"/>
  <c r="K123" i="2"/>
  <c r="K120" i="4"/>
  <c r="K121" i="2"/>
  <c r="K118" i="4"/>
  <c r="K119" i="4"/>
  <c r="K117" i="4"/>
  <c r="K120" i="2"/>
  <c r="K119" i="2"/>
  <c r="L116" i="4"/>
  <c r="K116" i="4"/>
  <c r="L115" i="4"/>
  <c r="L114" i="4"/>
  <c r="K117" i="2"/>
  <c r="M117" i="2"/>
  <c r="M118" i="2"/>
  <c r="M116" i="2"/>
  <c r="H109" i="4" l="1"/>
  <c r="K115" i="4"/>
  <c r="F22" i="8"/>
  <c r="G22" i="8" s="1"/>
  <c r="K116" i="2"/>
  <c r="J116" i="2" s="1"/>
  <c r="I117" i="2" s="1"/>
  <c r="J117" i="2" s="1"/>
  <c r="K118" i="2"/>
  <c r="K114" i="4"/>
  <c r="J114" i="4" s="1"/>
  <c r="I115" i="4" s="1"/>
  <c r="D74" i="7"/>
  <c r="J115" i="4" l="1"/>
  <c r="I116" i="4" s="1"/>
  <c r="J116" i="4" s="1"/>
  <c r="I117" i="4" s="1"/>
  <c r="I118" i="4" s="1"/>
  <c r="J118" i="4" s="1"/>
  <c r="I119" i="4" s="1"/>
  <c r="J119" i="4" s="1"/>
  <c r="F23" i="8"/>
  <c r="G23" i="8" s="1"/>
  <c r="F24" i="8" s="1"/>
  <c r="G24" i="8" s="1"/>
  <c r="F25" i="8" s="1"/>
  <c r="I118" i="2"/>
  <c r="J118" i="2" s="1"/>
  <c r="I119" i="2" s="1"/>
  <c r="J119" i="2" s="1"/>
  <c r="I120" i="2" s="1"/>
  <c r="J120" i="2" s="1"/>
  <c r="I121" i="2" s="1"/>
  <c r="J121" i="2" s="1"/>
  <c r="I122" i="2" s="1"/>
  <c r="G25" i="8" l="1"/>
  <c r="I120" i="4"/>
  <c r="J120" i="4" s="1"/>
  <c r="I121" i="4" l="1"/>
  <c r="J121" i="4" s="1"/>
  <c r="I122" i="4" l="1"/>
  <c r="J122" i="4" s="1"/>
  <c r="I123" i="4" l="1"/>
  <c r="J123" i="4" s="1"/>
  <c r="I124" i="4" l="1"/>
  <c r="J124" i="4" s="1"/>
  <c r="I125" i="4" l="1"/>
  <c r="J125" i="4" s="1"/>
  <c r="C7" i="6" s="1"/>
  <c r="K122" i="2"/>
  <c r="J122" i="2" s="1"/>
  <c r="I123" i="2" s="1"/>
  <c r="J123" i="2" s="1"/>
  <c r="I124" i="2" s="1"/>
  <c r="J124" i="2" s="1"/>
  <c r="I125" i="2" s="1"/>
  <c r="J125" i="2" s="1"/>
  <c r="I126" i="2" s="1"/>
  <c r="J126" i="2" s="1"/>
  <c r="I127" i="2" s="1"/>
  <c r="J127" i="2" s="1"/>
  <c r="C6" i="6" s="1"/>
  <c r="C9" i="6" l="1"/>
  <c r="H112" i="2" l="1"/>
  <c r="E114" i="2"/>
  <c r="F114" i="2" s="1"/>
  <c r="E115" i="2"/>
  <c r="F115" i="2" s="1"/>
  <c r="AD110" i="2"/>
  <c r="Z115" i="2"/>
  <c r="Z11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Megan Ellis</author>
  </authors>
  <commentList>
    <comment ref="F69" authorId="0" shapeId="0" xr:uid="{0EE2CCC5-6658-4E0F-998F-B4E8144B6A35}">
      <text>
        <r>
          <rPr>
            <b/>
            <sz val="9"/>
            <color indexed="81"/>
            <rFont val="Tahoma"/>
            <family val="2"/>
          </rPr>
          <t>Megan Ellis:</t>
        </r>
        <r>
          <rPr>
            <sz val="9"/>
            <color indexed="81"/>
            <rFont val="Tahoma"/>
            <family val="2"/>
          </rPr>
          <t xml:space="preserve">
Order number - no invoice received </t>
        </r>
      </text>
    </comment>
    <comment ref="F74" authorId="0" shapeId="0" xr:uid="{807514CF-FC96-41C2-9107-7F17D83AD73D}">
      <text>
        <r>
          <rPr>
            <b/>
            <sz val="9"/>
            <color indexed="81"/>
            <rFont val="Tahoma"/>
            <family val="2"/>
          </rPr>
          <t>Megan Ellis:</t>
        </r>
        <r>
          <rPr>
            <sz val="9"/>
            <color indexed="81"/>
            <rFont val="Tahoma"/>
            <family val="2"/>
          </rPr>
          <t xml:space="preserve">
Order number - no invoice</t>
        </r>
      </text>
    </comment>
  </commentList>
</comments>
</file>

<file path=xl/sharedStrings.xml><?xml version="1.0" encoding="utf-8"?>
<sst xmlns="http://schemas.openxmlformats.org/spreadsheetml/2006/main" count="465" uniqueCount="306">
  <si>
    <t>Opening Balance</t>
  </si>
  <si>
    <t>Bank Charges</t>
  </si>
  <si>
    <t>RUSHTON PARISH COUNCIL</t>
  </si>
  <si>
    <t>Date</t>
  </si>
  <si>
    <t>Detail</t>
  </si>
  <si>
    <t>VAT</t>
  </si>
  <si>
    <t>Invoice No</t>
  </si>
  <si>
    <t>Employee Costs</t>
  </si>
  <si>
    <t>Admin Costs</t>
  </si>
  <si>
    <t>Payroll Fee</t>
  </si>
  <si>
    <t>Insurance</t>
  </si>
  <si>
    <t>Training</t>
  </si>
  <si>
    <t>Village Hall Hire</t>
  </si>
  <si>
    <t>Rushton Triangle</t>
  </si>
  <si>
    <t>Website</t>
  </si>
  <si>
    <t>Membership and Subs</t>
  </si>
  <si>
    <t>Recreation Ground</t>
  </si>
  <si>
    <t>Power</t>
  </si>
  <si>
    <t>TOTAL</t>
  </si>
  <si>
    <t>Other</t>
  </si>
  <si>
    <t>Neighbourhood Plan</t>
  </si>
  <si>
    <t>S137</t>
  </si>
  <si>
    <t>RUSHTON PARISH COUNCIL - Community Minibus</t>
  </si>
  <si>
    <t>Vehicle Tax</t>
  </si>
  <si>
    <t>Repairs and Maintenance</t>
  </si>
  <si>
    <t>Fuel</t>
  </si>
  <si>
    <t>Box 3 AGAR</t>
  </si>
  <si>
    <t>Box 4 AGAR</t>
  </si>
  <si>
    <t>Box 6 AGAR</t>
  </si>
  <si>
    <t>Account</t>
  </si>
  <si>
    <t>Unity Trust Bank (Parish Council)</t>
  </si>
  <si>
    <t>Unity Trust Bank (Minibus)</t>
  </si>
  <si>
    <t>Closing Balance</t>
  </si>
  <si>
    <t>VAT Element</t>
  </si>
  <si>
    <t>PAYMENT TOTAL</t>
  </si>
  <si>
    <t>RECEIPT TOTAL</t>
  </si>
  <si>
    <t>Membership, Subs, Audit</t>
  </si>
  <si>
    <t>NOTE: Transfers between the accounts not listed as this is not expenditure</t>
  </si>
  <si>
    <t>NOTE: Legal power to provide this service: Local Government and Rating Act 1997</t>
  </si>
  <si>
    <t>Balance B/F</t>
  </si>
  <si>
    <t>Closing balance</t>
  </si>
  <si>
    <t>Payment Total</t>
  </si>
  <si>
    <t>Receipt Total</t>
  </si>
  <si>
    <t>Traffic Calming Measures</t>
  </si>
  <si>
    <t>Footpath improvement project</t>
  </si>
  <si>
    <t>Bus Shelter Project</t>
  </si>
  <si>
    <t>Minibus Phone</t>
  </si>
  <si>
    <t>RUSHTON PARISH COUNCIL - Community Minibus Savings</t>
  </si>
  <si>
    <t>Unity Trust Bank (Minibus Savings)</t>
  </si>
  <si>
    <t>Community Minibus</t>
  </si>
  <si>
    <t>Expenditure Over £100 2025-2026</t>
  </si>
  <si>
    <t>Receipts and Payments 01.04.2025 - 31.03.2026</t>
  </si>
  <si>
    <t>Andrew Granger Minibus Parking licence fee</t>
  </si>
  <si>
    <t>SI3015</t>
  </si>
  <si>
    <t>Rushton Parish News Publications - VE Day Flyers</t>
  </si>
  <si>
    <t>2025/001</t>
  </si>
  <si>
    <t>NCALC  Membership 2025/26</t>
  </si>
  <si>
    <t>INV-4493</t>
  </si>
  <si>
    <t>Fuel Genie 12/03/25</t>
  </si>
  <si>
    <t>Transfer from RPC account NCF Community Rural Needs</t>
  </si>
  <si>
    <t xml:space="preserve">NCALC Clerk CILCA invoice </t>
  </si>
  <si>
    <t>INV-4588</t>
  </si>
  <si>
    <t>Clerk Salary Month 1</t>
  </si>
  <si>
    <t>Clerk Expenses Month 1</t>
  </si>
  <si>
    <t>Expenses sheet</t>
  </si>
  <si>
    <t>Payslip - Month 1</t>
  </si>
  <si>
    <t xml:space="preserve">2025/003 RPC </t>
  </si>
  <si>
    <t>Minibus flyers printed</t>
  </si>
  <si>
    <t>VAS Post installation - payment to NNC</t>
  </si>
  <si>
    <t>Payment to Tyetune -  Replace power steering pressure pipe</t>
  </si>
  <si>
    <t xml:space="preserve"> I047100</t>
  </si>
  <si>
    <t>Direct Payment to MB - Minibus Carwash</t>
  </si>
  <si>
    <t>Direct Payment to MB - Stationary for the Minibus</t>
  </si>
  <si>
    <t>A373502</t>
  </si>
  <si>
    <t>Till Receipt</t>
  </si>
  <si>
    <t>EmilyVictoria080525</t>
  </si>
  <si>
    <t>Scouts Invoice</t>
  </si>
  <si>
    <t>IIUKDN1105227408</t>
  </si>
  <si>
    <t>NNC Finance</t>
  </si>
  <si>
    <t>Montsaye Accademy</t>
  </si>
  <si>
    <t>Bank Charge</t>
  </si>
  <si>
    <t>Bank charges</t>
  </si>
  <si>
    <t>NNC Finance - Precept</t>
  </si>
  <si>
    <t>Payment to Illustrated Village Maps - Final Payment now map is complete (Cost already pre agreed)</t>
  </si>
  <si>
    <t>Direct Payment to MB - HP Ink used for VE Day printing (Cost already pre agreed, grant given)</t>
  </si>
  <si>
    <t>Direct Payment to MB - BE Event Hire - Chairs for VE Day (Cost already pre agreed, grant given)</t>
  </si>
  <si>
    <t>Direct Payment to MB - Ashby Clark - Singer for VE Day (Cost already pre agreed, grant given)</t>
  </si>
  <si>
    <t>Payment to Kettering Town Band - Silver band for VE Day - Bank details included on 2nd sheet (Cost already pre agreed, grant given)</t>
  </si>
  <si>
    <t>Payment to Emily Victoria - Entertainment for VE Day (2 sets of 45 minutes) (Cost already pre agreed, grant given)</t>
  </si>
  <si>
    <t>Payment to 2nd Desborough URC Scout Group - Marquee hire for VE Day (Cost already pre agreed, grant given)</t>
  </si>
  <si>
    <t>Public Footpath Improvements</t>
  </si>
  <si>
    <t>Bus Shelter Refurb</t>
  </si>
  <si>
    <t>Relocation of Radar Speed signs</t>
  </si>
  <si>
    <t>VE Day Celebrations</t>
  </si>
  <si>
    <t>Current May balance 08/05/2025</t>
  </si>
  <si>
    <t>Current May Balance minus project costs above</t>
  </si>
  <si>
    <t>Budgeted costs for 2025</t>
  </si>
  <si>
    <t>Current May balance minus project costs minus budgeted costs for 2025/2026</t>
  </si>
  <si>
    <t>Money to spend from this pot</t>
  </si>
  <si>
    <t>We have already paid for training costs/subscription costs and 1 month of wages.</t>
  </si>
  <si>
    <t>Not sure if this figures needs to be amended since the payments made yesterday</t>
  </si>
  <si>
    <t>2025-13</t>
  </si>
  <si>
    <t>Direct Debit - Receipt issued</t>
  </si>
  <si>
    <t>I047109</t>
  </si>
  <si>
    <t>Payment to Tyetune - Tyre Replacement</t>
  </si>
  <si>
    <t>Fuel Genie 01/04/2025</t>
  </si>
  <si>
    <t xml:space="preserve">Payment to Clerk - 123 Reg Domain Renewal for old website </t>
  </si>
  <si>
    <t>Clerk Salary Month 2</t>
  </si>
  <si>
    <t>Clerk Expenses Month 2</t>
  </si>
  <si>
    <t>Payslip - Month 2</t>
  </si>
  <si>
    <t xml:space="preserve">Expenses sheet </t>
  </si>
  <si>
    <t>000058</t>
  </si>
  <si>
    <t>Payment to 'Utterly Brilliant Events' Pat Coy - Entertainment for VE Day</t>
  </si>
  <si>
    <t>Payment to MB - Public Footpath improvements - Frame for Original Art Works</t>
  </si>
  <si>
    <t xml:space="preserve"> SI-387</t>
  </si>
  <si>
    <t>Payment to Nineteen Bookkeeping Ltd Monthly Payroll fee Sep 24 - Mar 25</t>
  </si>
  <si>
    <t xml:space="preserve">Payment to DACT for Martyn Owen MIDAS Training Course </t>
  </si>
  <si>
    <t>ZanArt</t>
  </si>
  <si>
    <t>Direct Payment to MB - Phonebill from Three up to 07/04/25</t>
  </si>
  <si>
    <t>Direct Payment to MB - Phonebill from Three up to 07/05/25</t>
  </si>
  <si>
    <t xml:space="preserve">Direct Payment to MB - Fuel from Morrisons for Minibus - MB Fuel Card Expired </t>
  </si>
  <si>
    <t>YL/RPC/08</t>
  </si>
  <si>
    <t xml:space="preserve">Neighbourhood Plan (Locality Funding) Preparation for Regulation 14 </t>
  </si>
  <si>
    <t>Stokes Carpentry and Joinery - Bus Shelter Project (Repairs and Maintenance)</t>
  </si>
  <si>
    <t>INV-0510</t>
  </si>
  <si>
    <t>DD ICO (Annual Data Protection Fee)</t>
  </si>
  <si>
    <t>SLCC CILCA Membership</t>
  </si>
  <si>
    <t>Direct payment to Melanie Hubbard - Rushton Illustrated Village Map
 folded card + envelope</t>
  </si>
  <si>
    <t>Direct payment to Kensigns - Supply 2ft x 3ft flags using childrens VE day artwork</t>
  </si>
  <si>
    <t>Rushton Parish Council Insurance 13.07.2025 - 12.07.2026</t>
  </si>
  <si>
    <t>Meg will request an invoice - NO VAT as a membership fee</t>
  </si>
  <si>
    <t>Clerk Salary Month 3</t>
  </si>
  <si>
    <t>Payslip - Month 3</t>
  </si>
  <si>
    <t xml:space="preserve">Martyn Owen </t>
  </si>
  <si>
    <t>Rushton Primary School</t>
  </si>
  <si>
    <t>Credit Interest</t>
  </si>
  <si>
    <t>A373541</t>
  </si>
  <si>
    <t>IIUKDN1108875518</t>
  </si>
  <si>
    <t>Clerk Expenses Month 3</t>
  </si>
  <si>
    <t>Clerk Expenses Month 4</t>
  </si>
  <si>
    <t>Payslip - Month 4</t>
  </si>
  <si>
    <t>2025-26</t>
  </si>
  <si>
    <t>Clerk Salary Month 4 (including calculated backpay from 01.04.2025)</t>
  </si>
  <si>
    <t>Transfer of £5,000 into the minibus savings account</t>
  </si>
  <si>
    <t>Swan Innovations Ltd</t>
  </si>
  <si>
    <t>Eleanor Powell</t>
  </si>
  <si>
    <t>Fuel Genie 01/07/2025</t>
  </si>
  <si>
    <t>Wilbarston School</t>
  </si>
  <si>
    <t>Rothwell Junior School</t>
  </si>
  <si>
    <t>Havelock School</t>
  </si>
  <si>
    <t>Transfer to Minibus Savings</t>
  </si>
  <si>
    <t>Payslip - Month 5</t>
  </si>
  <si>
    <t>34UE0180007</t>
  </si>
  <si>
    <t>Parish Online - Mapping Software (per Year)
 Aug 23, 2025 – Aug 23, 2026</t>
  </si>
  <si>
    <t>GB540H74TAEUI</t>
  </si>
  <si>
    <t>Axminster Tool Centre - Security Screws (DP to MB)</t>
  </si>
  <si>
    <t>Halfords - Screenwash (DP to MB)</t>
  </si>
  <si>
    <t>Amazon - Drivers' Folder (presentation book)(DP to MB)</t>
  </si>
  <si>
    <t>GB502N8N0XN9TI</t>
  </si>
  <si>
    <t>Amazon Hanging Plates (DP to MB)</t>
  </si>
  <si>
    <t>Amazon Paint for Brackets (DP to MB)</t>
  </si>
  <si>
    <t>GB56C3HBQAEUI</t>
  </si>
  <si>
    <t>GB56EPS58AEUI</t>
  </si>
  <si>
    <t>A22735430315</t>
  </si>
  <si>
    <t>Screwfix - Drills and Cutters (DP to MB)</t>
  </si>
  <si>
    <t>Direct Payment to MB - Phonebill from Three up to 07/06/25</t>
  </si>
  <si>
    <t>Direct Payment to MB - Phonebill from Three up to 07/07/25</t>
  </si>
  <si>
    <t>Direct Payment to MB - Phonebill from Three up to 07/08/25</t>
  </si>
  <si>
    <t>Tyetune Auto Services - Radar Speed Sign Battery</t>
  </si>
  <si>
    <t>I047627</t>
  </si>
  <si>
    <t>INVOICE WI001</t>
  </si>
  <si>
    <t>Rushton Village WI - Donation for providing and serving tea, coffee and cakes for Rushton Parish VJ Day</t>
  </si>
  <si>
    <t>VE Day/VJ Day</t>
  </si>
  <si>
    <t>Clerk Salary Month 5</t>
  </si>
  <si>
    <t>Clerk Expenses Month 5</t>
  </si>
  <si>
    <t>Tresham Benefice Group Credit '000034</t>
  </si>
  <si>
    <t>Fuel Genie</t>
  </si>
  <si>
    <t>HACKNEY WOODCRAFT
 FOLK</t>
  </si>
  <si>
    <t>1264 4493 5205 8265</t>
  </si>
  <si>
    <t>Direct Payment to MB - Printing expneses HP 01.05.25 - 31.05.25</t>
  </si>
  <si>
    <t>PFK Audit Invoice YE Accounts March 2025</t>
  </si>
  <si>
    <t>SB20252063</t>
  </si>
  <si>
    <t>Clerk Expenses Month 6</t>
  </si>
  <si>
    <t>Clerk Salary Month 6</t>
  </si>
  <si>
    <t>Payslip - Month 6</t>
  </si>
  <si>
    <t>Greenbarnes Ltd - Aluminium noticeboard for bus shelter with delivery</t>
  </si>
  <si>
    <t xml:space="preserve">Payment to ST Electrics: Supply and fit solar light kit for the Bus shelter </t>
  </si>
  <si>
    <t>INV-4337</t>
  </si>
  <si>
    <t>A23062902988</t>
  </si>
  <si>
    <t>A23062000001</t>
  </si>
  <si>
    <t>Payment to MB - Wood Treatment from Screwfix</t>
  </si>
  <si>
    <t>Payment to MB - Chain and Padlock from Screwfix</t>
  </si>
  <si>
    <t>Payment to Clerk Minibus Vehicle Tax (01/10/25 - 30/09/2026)</t>
  </si>
  <si>
    <t>HMRC (NI Contribution)</t>
  </si>
  <si>
    <t>475PJ002150732606</t>
  </si>
  <si>
    <t>NCALC - Off to a Flying Start Training- Mike Silverstone</t>
  </si>
  <si>
    <t>DP to Tyetune - Minibus annual service</t>
  </si>
  <si>
    <t>I047743</t>
  </si>
  <si>
    <t>Cobley Lodge Farm - Supplied and installed 3 posts, 12 ft field gate and 4 ft field gate for recreation ground</t>
  </si>
  <si>
    <t>DP to Community Heartbeat Trust - Replacement defib pads outside of the Thornhill Arms</t>
  </si>
  <si>
    <t>SI-416</t>
  </si>
  <si>
    <t>DP to Nineteen book-keeping - 6 months of external payroll Apr - Sep 25</t>
  </si>
  <si>
    <t>Fuel Genie 01/08/25 - 21/08/25</t>
  </si>
  <si>
    <t>Fuel Genie 01/09/25 - 21/09/25</t>
  </si>
  <si>
    <t>Mike Brightman Credit</t>
  </si>
  <si>
    <t>Martyn Owen Credit</t>
  </si>
  <si>
    <t>Direct payment to Rushton Parish News Publications: Qty 250 - Minibus journey record sheets</t>
  </si>
  <si>
    <t>2025/008/RPC</t>
  </si>
  <si>
    <t xml:space="preserve"> I047768</t>
  </si>
  <si>
    <t>DP to Tyetune - FORD GENUINE NEARSIDE MIRROR GLASS FOR MINIBUS</t>
  </si>
  <si>
    <t>HDD04/62/25</t>
  </si>
  <si>
    <t>DP to RBL POPPY APPEAL - 1 x Type B Wreath</t>
  </si>
  <si>
    <t>Clerk Salary Month 7</t>
  </si>
  <si>
    <t>Clerk Expenses Month 7</t>
  </si>
  <si>
    <t>Village Hall Hire June/July (9 post office weeks)</t>
  </si>
  <si>
    <t>Village Hall Hire April/May (4 Post Office weeks)</t>
  </si>
  <si>
    <t>Direct Payment to MB - Phonebill from Three up to 07/09/25</t>
  </si>
  <si>
    <t>Direct Payment to MB - Phonebill from Three up to 07/10/25</t>
  </si>
  <si>
    <t>YN6772</t>
  </si>
  <si>
    <t>Direct Payment to MB - Gary Tunn Automotive Ltd - MOT Test for Minibus</t>
  </si>
  <si>
    <t>Invoice Date</t>
  </si>
  <si>
    <t>Supplier VAT number</t>
  </si>
  <si>
    <t>MIDAS Refresher Course - M Brightman, C Spickett &amp; T Manson (DACT)</t>
  </si>
  <si>
    <t>MIDAS Refresher Course -  A Cruickshank &amp; A Kirk (DACT)</t>
  </si>
  <si>
    <t>Toni Orwin</t>
  </si>
  <si>
    <t>Wilbarston Church</t>
  </si>
  <si>
    <t>EFGA RE Corby</t>
  </si>
  <si>
    <t>Village Hall Hire August/September (8 post office weeks)</t>
  </si>
  <si>
    <t>2025-52</t>
  </si>
  <si>
    <t>Direct Payment to MB - Screwfix - Digital Locks for RSS Speed Sign</t>
  </si>
  <si>
    <t>A23540249621</t>
  </si>
  <si>
    <t>Fuel Genie 01/10/25 - 31/10/25</t>
  </si>
  <si>
    <t>DP to Kensigns - New bus stop sign</t>
  </si>
  <si>
    <t>DP to Mike B - (Litfad) - New bench for bus shelter</t>
  </si>
  <si>
    <t>Payment made using PC Lloyds card - Amazon maintenance washer</t>
  </si>
  <si>
    <t>Payment made using PC Lloyds card - Amazon wood treatment and paint</t>
  </si>
  <si>
    <t xml:space="preserve">Payment made using PC Lloyds card - Amazon wood preserver </t>
  </si>
  <si>
    <t>Payment made using PC Lloyds card - ZanArt framing</t>
  </si>
  <si>
    <t>DS-AEU-INV-GB-2025-607779394</t>
  </si>
  <si>
    <t>GB503K26L7LE3I</t>
  </si>
  <si>
    <t>20251101-7644</t>
  </si>
  <si>
    <t>GB50H2OH98RVNI</t>
  </si>
  <si>
    <t>DP to Melanie Hubbard - Village Map A1 sized</t>
  </si>
  <si>
    <t>Clerk Salary Month 8</t>
  </si>
  <si>
    <t>Clerk expenses Month 8</t>
  </si>
  <si>
    <t>Payslip</t>
  </si>
  <si>
    <t>34UE0180008</t>
  </si>
  <si>
    <t>Parish Online Website Service Nov 12, 2025 – Nov 12, 2026</t>
  </si>
  <si>
    <t>RPC grant return - Northamptonshire Community Foundation</t>
  </si>
  <si>
    <t>Repayment to Clerk - Windows 365 annual subscription for PC laptop</t>
  </si>
  <si>
    <t>2025-79</t>
  </si>
  <si>
    <t>Village Hall Hire October/November (8 post office weeks)</t>
  </si>
  <si>
    <t>I048040</t>
  </si>
  <si>
    <t>Payment to Tyetune - SLIDING DOOR HANDLE ASSEMBLY</t>
  </si>
  <si>
    <t>Movement of VAT refund to minibus account</t>
  </si>
  <si>
    <t xml:space="preserve"> INV-5026</t>
  </si>
  <si>
    <t>Lloyds prepayment card monthly charge</t>
  </si>
  <si>
    <t>HMRC VAT Refund</t>
  </si>
  <si>
    <t>Fuel Genie 01/11/25 - 30/11/25</t>
  </si>
  <si>
    <t>Clerk Salary Month 9</t>
  </si>
  <si>
    <t>Clerk Expenses Month 9</t>
  </si>
  <si>
    <t>RCG - 25 -001</t>
  </si>
  <si>
    <t>Contribution to the Rushton Christmas Celebration (approved 17.09.2025)</t>
  </si>
  <si>
    <t>Transfer</t>
  </si>
  <si>
    <t>Payslip - Month 9</t>
  </si>
  <si>
    <t>Clerk Salary Month 10</t>
  </si>
  <si>
    <t>Clerk expenses Month 10</t>
  </si>
  <si>
    <t>Payslip - Month 10</t>
  </si>
  <si>
    <t>Sandy Cruickshank</t>
  </si>
  <si>
    <t>Lloyds prepayment card charge (transfer to Minibus Account)</t>
  </si>
  <si>
    <t>Lloyds prepayment card charge (transfer from Minibus Account)</t>
  </si>
  <si>
    <t>Ryman punch Pockets</t>
  </si>
  <si>
    <t>Motor Fuel Limited - Fuel for Minibus Lloyds prepayment card charge - Transfer from RPC ACC</t>
  </si>
  <si>
    <t>Lloyds prepayment card charge Lloyds prepayment card charge - Transfer from RPC ACC</t>
  </si>
  <si>
    <t>Minibus Carwash Lloyds prepayment card charge - Transfer from RPC ACC</t>
  </si>
  <si>
    <t>Direct Payment to Community Heartbeat - Replacement Battery for Defibrillator</t>
  </si>
  <si>
    <t xml:space="preserve">2026/001 </t>
  </si>
  <si>
    <t>Printing 20 copies of RPC Road Issues Report</t>
  </si>
  <si>
    <t>Village Hall Hire December/January</t>
  </si>
  <si>
    <t>2025-98</t>
  </si>
  <si>
    <t>Annual Recreation Ground inspection</t>
  </si>
  <si>
    <t>845 1840 23</t>
  </si>
  <si>
    <t>Lloyds Preoayment card - Community Speed Watch Equipment NNC</t>
  </si>
  <si>
    <t>Fuel Genie 01/12/25 - 31/12/25</t>
  </si>
  <si>
    <t>Minibus Carwash/bank charge - Lloyds prepayment card used, will be transferred next payment run</t>
  </si>
  <si>
    <t>Election Costs</t>
  </si>
  <si>
    <t>Clerk Salary Month 11</t>
  </si>
  <si>
    <t>Clerk expenses Month 11</t>
  </si>
  <si>
    <t>Payslip - Month 11</t>
  </si>
  <si>
    <t>Lloyds Preoayment card - Local Government Election 1.5.25 Uncontested
Election Costs - Direct Payment to NNC</t>
  </si>
  <si>
    <t>Payment to 'Utterly Brilliant Events' Pat Coy - Entertainment for VE Day (Cost already pre agreed, grant given)</t>
  </si>
  <si>
    <t>Lloyds prepayment card charge</t>
  </si>
  <si>
    <t>Clerk Salary Month 12</t>
  </si>
  <si>
    <t>Clerk Expenses Month 12</t>
  </si>
  <si>
    <t>Payslip - Month 12</t>
  </si>
  <si>
    <t>Recreation Ground Project</t>
  </si>
  <si>
    <t>Fuel Genie 01/02/26 - 28/02/26</t>
  </si>
  <si>
    <t>DP to Nineteen book-keeping - 6 months of external payroll Apr25  - Sep 25</t>
  </si>
  <si>
    <t>Pathfinder Schools</t>
  </si>
  <si>
    <t>Mike Brigthman paid in cash bus fares</t>
  </si>
  <si>
    <t>Mike Brigthman paid in cash donation</t>
  </si>
  <si>
    <t>Northants Acre Membership 01.04.2026 - 31.03.2027</t>
  </si>
  <si>
    <t>NNC Finance ( Grant for the maintenance of the recreation ground trees)</t>
  </si>
  <si>
    <t>26/27 PC29</t>
  </si>
  <si>
    <t>444 8166 78</t>
  </si>
  <si>
    <t>Minibus costs to be transferred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</si>
</sst>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4" formatCode="&quot;£&quot;#,##0.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5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164" fontId="5" fillId="0" borderId="2" xfId="0" applyNumberFormat="1" applyFont="1" applyBorder="1"/>
    <xf numFmtId="164" fontId="4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2" xfId="0" applyFont="1" applyBorder="1"/>
    <xf numFmtId="164" fontId="3" fillId="2" borderId="2" xfId="0" applyNumberFormat="1" applyFont="1" applyFill="1" applyBorder="1"/>
    <xf numFmtId="164" fontId="3" fillId="0" borderId="0" xfId="0" applyNumberFormat="1" applyFont="1"/>
    <xf numFmtId="0" fontId="6" fillId="0" borderId="2" xfId="0" applyFont="1" applyBorder="1"/>
    <xf numFmtId="164" fontId="4" fillId="0" borderId="3" xfId="0" applyNumberFormat="1" applyFont="1" applyBorder="1"/>
    <xf numFmtId="4" fontId="7" fillId="0" borderId="0" xfId="0" applyNumberFormat="1" applyFont="1"/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5" fillId="3" borderId="1" xfId="0" applyFont="1" applyFill="1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164" fontId="4" fillId="2" borderId="2" xfId="0" applyNumberFormat="1" applyFont="1" applyFill="1" applyBorder="1"/>
    <xf numFmtId="164" fontId="4" fillId="0" borderId="2" xfId="0" applyNumberFormat="1" applyFont="1" applyBorder="1"/>
    <xf numFmtId="4" fontId="4" fillId="0" borderId="0" xfId="0" applyNumberFormat="1" applyFont="1"/>
    <xf numFmtId="8" fontId="4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3" fillId="0" borderId="1" xfId="0" applyFont="1" applyBorder="1"/>
    <xf numFmtId="15" fontId="4" fillId="0" borderId="3" xfId="0" applyNumberFormat="1" applyFont="1" applyBorder="1" applyAlignment="1">
      <alignment horizontal="center"/>
    </xf>
    <xf numFmtId="0" fontId="4" fillId="0" borderId="1" xfId="0" applyFont="1" applyBorder="1"/>
    <xf numFmtId="0" fontId="9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 wrapText="1"/>
    </xf>
    <xf numFmtId="14" fontId="4" fillId="0" borderId="3" xfId="0" applyNumberFormat="1" applyFont="1" applyBorder="1" applyAlignment="1">
      <alignment horizontal="center"/>
    </xf>
    <xf numFmtId="17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5" fontId="3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5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1" xfId="1" applyFont="1" applyBorder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7" fontId="4" fillId="0" borderId="2" xfId="0" applyNumberFormat="1" applyFont="1" applyBorder="1" applyAlignment="1">
      <alignment horizontal="center"/>
    </xf>
    <xf numFmtId="17" fontId="3" fillId="0" borderId="2" xfId="0" applyNumberFormat="1" applyFont="1" applyBorder="1"/>
    <xf numFmtId="1" fontId="4" fillId="0" borderId="2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7" fontId="14" fillId="0" borderId="0" xfId="0" applyNumberFormat="1" applyFont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0" xfId="0" applyNumberFormat="1" applyFont="1" applyAlignment="1">
      <alignment horizontal="center"/>
    </xf>
    <xf numFmtId="0" fontId="4" fillId="0" borderId="5" xfId="0" applyFont="1" applyBorder="1"/>
    <xf numFmtId="164" fontId="3" fillId="0" borderId="4" xfId="0" applyNumberFormat="1" applyFont="1" applyBorder="1"/>
    <xf numFmtId="164" fontId="3" fillId="0" borderId="6" xfId="0" applyNumberFormat="1" applyFont="1" applyBorder="1"/>
    <xf numFmtId="0" fontId="5" fillId="0" borderId="1" xfId="0" applyFont="1" applyBorder="1"/>
    <xf numFmtId="1" fontId="4" fillId="0" borderId="3" xfId="0" applyNumberFormat="1" applyFont="1" applyBorder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/>
    <xf numFmtId="0" fontId="7" fillId="0" borderId="0" xfId="0" applyFont="1" applyAlignment="1">
      <alignment wrapText="1"/>
    </xf>
    <xf numFmtId="164" fontId="15" fillId="0" borderId="0" xfId="0" applyNumberFormat="1" applyFont="1"/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/>
    </xf>
    <xf numFmtId="14" fontId="4" fillId="0" borderId="2" xfId="0" applyNumberFormat="1" applyFont="1" applyBorder="1"/>
    <xf numFmtId="164" fontId="14" fillId="4" borderId="0" xfId="0" applyNumberFormat="1" applyFont="1" applyFill="1" applyAlignment="1">
      <alignment horizontal="center"/>
    </xf>
    <xf numFmtId="14" fontId="4" fillId="0" borderId="1" xfId="1" applyNumberFormat="1" applyFont="1" applyBorder="1"/>
    <xf numFmtId="164" fontId="3" fillId="0" borderId="1" xfId="0" applyNumberFormat="1" applyFont="1" applyBorder="1"/>
    <xf numFmtId="14" fontId="4" fillId="0" borderId="1" xfId="0" applyNumberFormat="1" applyFont="1" applyBorder="1"/>
    <xf numFmtId="0" fontId="4" fillId="0" borderId="3" xfId="0" quotePrefix="1" applyFont="1" applyBorder="1" applyAlignment="1">
      <alignment horizontal="center"/>
    </xf>
    <xf numFmtId="0" fontId="4" fillId="0" borderId="3" xfId="0" applyFont="1" applyBorder="1" applyAlignment="1">
      <alignment wrapText="1"/>
    </xf>
    <xf numFmtId="1" fontId="4" fillId="0" borderId="1" xfId="0" applyNumberFormat="1" applyFont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4" fontId="0" fillId="0" borderId="0" xfId="0" applyNumberFormat="1"/>
    <xf numFmtId="164" fontId="6" fillId="4" borderId="1" xfId="0" applyNumberFormat="1" applyFont="1" applyFill="1" applyBorder="1"/>
    <xf numFmtId="17" fontId="4" fillId="4" borderId="3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4">
    <cellStyle name="Comma 2" xfId="3" xr:uid="{EEBEE1A5-CB26-436B-B904-6561E72C5305}"/>
    <cellStyle name="Normal" xfId="0" builtinId="0"/>
    <cellStyle name="Normal 2" xfId="1" xr:uid="{74BFA76A-9CAD-47F4-B4E5-CAE086736F36}"/>
    <cellStyle name="Normal 3" xfId="2" xr:uid="{2F08F2E6-A76A-4A76-B3A1-B2D09B03D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E127"/>
  <sheetViews>
    <sheetView showGridLines="0" tabSelected="1" zoomScale="80" zoomScaleNormal="80" workbookViewId="0">
      <pane xSplit="5" ySplit="4" topLeftCell="F102" activePane="bottomRight" state="frozen"/>
      <selection activeCell="A3" sqref="A3"/>
      <selection pane="topRight" activeCell="A3" sqref="A3"/>
      <selection pane="bottomLeft" activeCell="A3" sqref="A3"/>
      <selection pane="bottomRight" activeCell="F122" sqref="F122"/>
    </sheetView>
  </sheetViews>
  <sheetFormatPr defaultColWidth="8.77734375" defaultRowHeight="13.8" x14ac:dyDescent="0.3"/>
  <cols>
    <col min="1" max="1" width="8.77734375" style="2"/>
    <col min="2" max="3" width="11.109375" style="3" customWidth="1"/>
    <col min="4" max="4" width="21.77734375" style="3" customWidth="1"/>
    <col min="5" max="5" width="76.77734375" style="2" bestFit="1" customWidth="1"/>
    <col min="6" max="6" width="41.6640625" style="3" customWidth="1"/>
    <col min="7" max="7" width="12.44140625" style="15" customWidth="1"/>
    <col min="8" max="8" width="13.88671875" style="15" customWidth="1"/>
    <col min="9" max="9" width="12.88671875" style="15" customWidth="1"/>
    <col min="10" max="10" width="13.33203125" style="15" customWidth="1"/>
    <col min="11" max="12" width="12.33203125" style="15" customWidth="1"/>
    <col min="13" max="13" width="10.77734375" style="15" customWidth="1"/>
    <col min="14" max="15" width="9.88671875" style="15" bestFit="1" customWidth="1"/>
    <col min="16" max="16" width="8.88671875" style="15" bestFit="1" customWidth="1"/>
    <col min="17" max="17" width="7.44140625" style="15" bestFit="1" customWidth="1"/>
    <col min="18" max="18" width="6.6640625" style="15" bestFit="1" customWidth="1"/>
    <col min="19" max="19" width="8.77734375" style="15" bestFit="1" customWidth="1"/>
    <col min="20" max="21" width="7.44140625" style="15" bestFit="1" customWidth="1"/>
    <col min="22" max="22" width="8.88671875" style="15" bestFit="1" customWidth="1"/>
    <col min="23" max="23" width="8.88671875" style="15" customWidth="1"/>
    <col min="24" max="24" width="8.77734375" style="15" bestFit="1" customWidth="1"/>
    <col min="25" max="25" width="8.77734375" style="15" customWidth="1"/>
    <col min="26" max="28" width="13.109375" style="15" customWidth="1"/>
    <col min="29" max="29" width="14.88671875" style="15" customWidth="1"/>
    <col min="30" max="30" width="6.6640625" style="15" bestFit="1" customWidth="1"/>
    <col min="31" max="31" width="30.6640625" style="2" bestFit="1" customWidth="1"/>
    <col min="32" max="16384" width="8.77734375" style="2"/>
  </cols>
  <sheetData>
    <row r="1" spans="1:31" ht="18" x14ac:dyDescent="0.35">
      <c r="B1" s="43" t="s">
        <v>2</v>
      </c>
      <c r="C1" s="43"/>
      <c r="D1" s="43"/>
      <c r="E1" s="39"/>
    </row>
    <row r="2" spans="1:31" ht="18" x14ac:dyDescent="0.35">
      <c r="B2" s="43" t="s">
        <v>51</v>
      </c>
      <c r="C2" s="43"/>
      <c r="D2" s="43"/>
      <c r="E2" s="39"/>
    </row>
    <row r="4" spans="1:31" s="3" customFormat="1" ht="55.2" x14ac:dyDescent="0.3">
      <c r="A4" s="41"/>
      <c r="B4" s="46" t="s">
        <v>3</v>
      </c>
      <c r="C4" s="16" t="s">
        <v>220</v>
      </c>
      <c r="D4" s="16" t="s">
        <v>221</v>
      </c>
      <c r="E4" s="16" t="s">
        <v>4</v>
      </c>
      <c r="F4" s="16" t="s">
        <v>6</v>
      </c>
      <c r="G4" s="17" t="s">
        <v>35</v>
      </c>
      <c r="H4" s="17" t="s">
        <v>34</v>
      </c>
      <c r="I4" s="17" t="s">
        <v>33</v>
      </c>
      <c r="J4" s="17" t="s">
        <v>36</v>
      </c>
      <c r="K4" s="17" t="s">
        <v>7</v>
      </c>
      <c r="L4" s="17" t="s">
        <v>285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13</v>
      </c>
      <c r="S4" s="17" t="s">
        <v>20</v>
      </c>
      <c r="T4" s="17" t="s">
        <v>14</v>
      </c>
      <c r="U4" s="17" t="s">
        <v>1</v>
      </c>
      <c r="V4" s="17" t="s">
        <v>16</v>
      </c>
      <c r="W4" s="17" t="s">
        <v>295</v>
      </c>
      <c r="X4" s="17" t="s">
        <v>45</v>
      </c>
      <c r="Y4" s="17" t="s">
        <v>43</v>
      </c>
      <c r="Z4" s="17" t="s">
        <v>44</v>
      </c>
      <c r="AA4" s="17" t="s">
        <v>305</v>
      </c>
      <c r="AB4" s="17" t="s">
        <v>172</v>
      </c>
      <c r="AC4" s="17" t="s">
        <v>19</v>
      </c>
      <c r="AD4" s="17" t="s">
        <v>21</v>
      </c>
      <c r="AE4" s="18" t="s">
        <v>17</v>
      </c>
    </row>
    <row r="5" spans="1:31" x14ac:dyDescent="0.3">
      <c r="A5" s="45">
        <v>45748</v>
      </c>
      <c r="B5" s="47">
        <v>45763</v>
      </c>
      <c r="C5" s="47"/>
      <c r="D5" s="47"/>
      <c r="E5" s="31" t="s">
        <v>78</v>
      </c>
      <c r="F5" s="26"/>
      <c r="G5" s="24">
        <v>1595</v>
      </c>
      <c r="H5" s="24">
        <f t="shared" ref="H5:H68" si="0">SUM(I5:AD5)</f>
        <v>0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31"/>
    </row>
    <row r="6" spans="1:31" x14ac:dyDescent="0.3">
      <c r="A6" s="45">
        <v>45748</v>
      </c>
      <c r="B6" s="47">
        <v>45769</v>
      </c>
      <c r="C6" s="47"/>
      <c r="D6" s="47"/>
      <c r="E6" s="31" t="s">
        <v>82</v>
      </c>
      <c r="F6" s="26"/>
      <c r="G6" s="24">
        <v>9492.5300000000007</v>
      </c>
      <c r="H6" s="24">
        <f t="shared" si="0"/>
        <v>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31"/>
    </row>
    <row r="7" spans="1:31" x14ac:dyDescent="0.3">
      <c r="A7" s="45">
        <v>45748</v>
      </c>
      <c r="B7" s="47">
        <v>45775</v>
      </c>
      <c r="C7" s="47"/>
      <c r="D7" s="47"/>
      <c r="E7" s="31" t="s">
        <v>54</v>
      </c>
      <c r="F7" s="26" t="s">
        <v>55</v>
      </c>
      <c r="G7" s="24"/>
      <c r="H7" s="24">
        <f t="shared" si="0"/>
        <v>95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>
        <v>95</v>
      </c>
      <c r="AC7" s="24"/>
      <c r="AD7" s="24"/>
      <c r="AE7" s="31"/>
    </row>
    <row r="8" spans="1:31" x14ac:dyDescent="0.3">
      <c r="A8" s="45">
        <v>45748</v>
      </c>
      <c r="B8" s="47">
        <v>45775</v>
      </c>
      <c r="C8" s="47"/>
      <c r="D8" s="47"/>
      <c r="E8" s="31" t="s">
        <v>56</v>
      </c>
      <c r="F8" s="26" t="s">
        <v>57</v>
      </c>
      <c r="G8" s="24"/>
      <c r="H8" s="24">
        <f t="shared" si="0"/>
        <v>748.49</v>
      </c>
      <c r="I8" s="24">
        <v>61.2</v>
      </c>
      <c r="J8" s="24">
        <v>687.29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31"/>
    </row>
    <row r="9" spans="1:31" x14ac:dyDescent="0.3">
      <c r="A9" s="45">
        <v>45748</v>
      </c>
      <c r="B9" s="47">
        <v>45775</v>
      </c>
      <c r="C9" s="47"/>
      <c r="D9" s="47"/>
      <c r="E9" s="57" t="s">
        <v>60</v>
      </c>
      <c r="F9" s="26" t="s">
        <v>61</v>
      </c>
      <c r="G9" s="24"/>
      <c r="H9" s="24">
        <f t="shared" si="0"/>
        <v>654</v>
      </c>
      <c r="I9" s="24">
        <v>109</v>
      </c>
      <c r="J9" s="24"/>
      <c r="K9" s="24"/>
      <c r="L9" s="24"/>
      <c r="M9" s="24"/>
      <c r="N9" s="24"/>
      <c r="O9" s="24"/>
      <c r="P9" s="24">
        <v>545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31"/>
    </row>
    <row r="10" spans="1:31" x14ac:dyDescent="0.3">
      <c r="A10" s="45">
        <v>45748</v>
      </c>
      <c r="B10" s="47">
        <v>45775</v>
      </c>
      <c r="C10" s="47"/>
      <c r="D10" s="47"/>
      <c r="E10" s="31" t="s">
        <v>62</v>
      </c>
      <c r="F10" s="26" t="s">
        <v>65</v>
      </c>
      <c r="G10" s="24"/>
      <c r="H10" s="24">
        <f t="shared" si="0"/>
        <v>355.94</v>
      </c>
      <c r="I10" s="24"/>
      <c r="J10" s="24"/>
      <c r="K10" s="24">
        <v>355.94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31"/>
    </row>
    <row r="11" spans="1:31" x14ac:dyDescent="0.3">
      <c r="A11" s="45">
        <v>45748</v>
      </c>
      <c r="B11" s="47">
        <v>45775</v>
      </c>
      <c r="C11" s="47"/>
      <c r="D11" s="47"/>
      <c r="E11" s="31" t="s">
        <v>63</v>
      </c>
      <c r="F11" s="26" t="s">
        <v>64</v>
      </c>
      <c r="G11" s="24"/>
      <c r="H11" s="24">
        <f t="shared" si="0"/>
        <v>20</v>
      </c>
      <c r="I11" s="24"/>
      <c r="J11" s="24"/>
      <c r="K11" s="24"/>
      <c r="L11" s="24"/>
      <c r="M11" s="24">
        <v>20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31"/>
    </row>
    <row r="12" spans="1:31" x14ac:dyDescent="0.3">
      <c r="A12" s="45">
        <v>45748</v>
      </c>
      <c r="B12" s="47">
        <v>45775</v>
      </c>
      <c r="C12" s="47"/>
      <c r="D12" s="47"/>
      <c r="E12" s="31" t="s">
        <v>68</v>
      </c>
      <c r="F12" s="73">
        <v>422002373564</v>
      </c>
      <c r="G12" s="24"/>
      <c r="H12" s="24">
        <f t="shared" si="0"/>
        <v>1003.9200000000001</v>
      </c>
      <c r="I12" s="24">
        <v>167.32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>
        <v>836.6</v>
      </c>
      <c r="Z12" s="24"/>
      <c r="AA12" s="24"/>
      <c r="AB12" s="24"/>
      <c r="AC12" s="24"/>
      <c r="AD12" s="24"/>
      <c r="AE12" s="31"/>
    </row>
    <row r="13" spans="1:31" x14ac:dyDescent="0.3">
      <c r="A13" s="45">
        <v>45748</v>
      </c>
      <c r="B13" s="47">
        <v>45777</v>
      </c>
      <c r="C13" s="47"/>
      <c r="D13" s="47"/>
      <c r="E13" s="31" t="s">
        <v>81</v>
      </c>
      <c r="F13" s="26"/>
      <c r="G13" s="24"/>
      <c r="H13" s="24">
        <f t="shared" si="0"/>
        <v>6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>
        <v>6</v>
      </c>
      <c r="V13" s="24"/>
      <c r="W13" s="24"/>
      <c r="X13" s="24"/>
      <c r="Y13" s="24"/>
      <c r="Z13" s="24"/>
      <c r="AA13" s="24"/>
      <c r="AB13" s="24"/>
      <c r="AC13" s="24"/>
      <c r="AD13" s="24"/>
      <c r="AE13" s="31"/>
    </row>
    <row r="14" spans="1:31" x14ac:dyDescent="0.3">
      <c r="A14" s="45">
        <v>45778</v>
      </c>
      <c r="B14" s="47">
        <v>45784</v>
      </c>
      <c r="C14" s="47"/>
      <c r="D14" s="47"/>
      <c r="E14" s="31" t="s">
        <v>125</v>
      </c>
      <c r="F14" s="26"/>
      <c r="G14" s="24"/>
      <c r="H14" s="24">
        <f t="shared" si="0"/>
        <v>47</v>
      </c>
      <c r="I14" s="24"/>
      <c r="J14" s="24">
        <v>47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31"/>
    </row>
    <row r="15" spans="1:31" x14ac:dyDescent="0.3">
      <c r="A15" s="45">
        <v>45778</v>
      </c>
      <c r="B15" s="47">
        <v>45785</v>
      </c>
      <c r="C15" s="47"/>
      <c r="D15" s="47"/>
      <c r="E15" s="31" t="s">
        <v>83</v>
      </c>
      <c r="F15" s="26">
        <v>2200</v>
      </c>
      <c r="G15" s="24"/>
      <c r="H15" s="24">
        <f t="shared" si="0"/>
        <v>450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>
        <v>450</v>
      </c>
      <c r="Y15" s="24"/>
      <c r="Z15" s="24"/>
      <c r="AA15" s="24"/>
      <c r="AB15" s="24"/>
      <c r="AC15" s="24"/>
      <c r="AD15" s="24"/>
      <c r="AE15" s="31"/>
    </row>
    <row r="16" spans="1:31" x14ac:dyDescent="0.3">
      <c r="A16" s="45">
        <v>45778</v>
      </c>
      <c r="B16" s="47">
        <v>45785</v>
      </c>
      <c r="C16" s="47"/>
      <c r="D16" s="47"/>
      <c r="E16" s="31" t="s">
        <v>84</v>
      </c>
      <c r="F16" s="26" t="s">
        <v>77</v>
      </c>
      <c r="G16" s="24"/>
      <c r="H16" s="24">
        <f t="shared" si="0"/>
        <v>22.49</v>
      </c>
      <c r="I16" s="24">
        <v>3.75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>
        <v>18.739999999999998</v>
      </c>
      <c r="AC16" s="24"/>
      <c r="AD16" s="24"/>
      <c r="AE16" s="31"/>
    </row>
    <row r="17" spans="1:31" x14ac:dyDescent="0.3">
      <c r="A17" s="45">
        <v>45778</v>
      </c>
      <c r="B17" s="47">
        <v>45785</v>
      </c>
      <c r="C17" s="47"/>
      <c r="D17" s="47"/>
      <c r="E17" s="31" t="s">
        <v>85</v>
      </c>
      <c r="F17" s="26">
        <v>11146</v>
      </c>
      <c r="G17" s="24"/>
      <c r="H17" s="24">
        <f t="shared" si="0"/>
        <v>168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168</v>
      </c>
      <c r="AC17" s="24"/>
      <c r="AD17" s="24"/>
      <c r="AE17" s="31"/>
    </row>
    <row r="18" spans="1:31" x14ac:dyDescent="0.3">
      <c r="A18" s="45">
        <v>45778</v>
      </c>
      <c r="B18" s="47">
        <v>45785</v>
      </c>
      <c r="C18" s="47"/>
      <c r="D18" s="47"/>
      <c r="E18" s="31" t="s">
        <v>86</v>
      </c>
      <c r="F18" s="26">
        <v>25005</v>
      </c>
      <c r="G18" s="24"/>
      <c r="H18" s="24">
        <f t="shared" si="0"/>
        <v>125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v>125</v>
      </c>
      <c r="AC18" s="24"/>
      <c r="AD18" s="24"/>
      <c r="AE18" s="31"/>
    </row>
    <row r="19" spans="1:31" x14ac:dyDescent="0.3">
      <c r="A19" s="45">
        <v>45778</v>
      </c>
      <c r="B19" s="47">
        <v>45785</v>
      </c>
      <c r="C19" s="47"/>
      <c r="D19" s="47"/>
      <c r="E19" s="31" t="s">
        <v>87</v>
      </c>
      <c r="F19" s="26">
        <v>2501</v>
      </c>
      <c r="G19" s="24"/>
      <c r="H19" s="24">
        <f t="shared" si="0"/>
        <v>120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>
        <v>120</v>
      </c>
      <c r="AC19" s="24"/>
      <c r="AD19" s="24"/>
      <c r="AE19" s="31"/>
    </row>
    <row r="20" spans="1:31" x14ac:dyDescent="0.3">
      <c r="A20" s="45">
        <v>45778</v>
      </c>
      <c r="B20" s="47">
        <v>45785</v>
      </c>
      <c r="C20" s="47"/>
      <c r="D20" s="47"/>
      <c r="E20" s="42" t="s">
        <v>88</v>
      </c>
      <c r="F20" s="26" t="s">
        <v>75</v>
      </c>
      <c r="G20" s="24"/>
      <c r="H20" s="24">
        <f t="shared" si="0"/>
        <v>185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>
        <v>185</v>
      </c>
      <c r="AC20" s="24"/>
      <c r="AD20" s="24"/>
      <c r="AE20" s="31"/>
    </row>
    <row r="21" spans="1:31" x14ac:dyDescent="0.3">
      <c r="A21" s="45">
        <v>45778</v>
      </c>
      <c r="B21" s="47">
        <v>45785</v>
      </c>
      <c r="C21" s="47"/>
      <c r="D21" s="47"/>
      <c r="E21" s="31" t="s">
        <v>89</v>
      </c>
      <c r="F21" s="26" t="s">
        <v>76</v>
      </c>
      <c r="G21" s="24"/>
      <c r="H21" s="24">
        <f t="shared" si="0"/>
        <v>730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>
        <v>730</v>
      </c>
      <c r="AC21" s="24"/>
      <c r="AD21" s="24"/>
      <c r="AE21" s="31"/>
    </row>
    <row r="22" spans="1:31" x14ac:dyDescent="0.3">
      <c r="A22" s="45">
        <v>45778</v>
      </c>
      <c r="B22" s="47">
        <v>45805</v>
      </c>
      <c r="C22" s="47"/>
      <c r="D22" s="47"/>
      <c r="E22" s="31" t="s">
        <v>215</v>
      </c>
      <c r="F22" s="26" t="s">
        <v>101</v>
      </c>
      <c r="G22" s="24"/>
      <c r="H22" s="24">
        <f t="shared" si="0"/>
        <v>75</v>
      </c>
      <c r="I22" s="24"/>
      <c r="J22" s="24"/>
      <c r="K22" s="24"/>
      <c r="L22" s="24"/>
      <c r="M22" s="24"/>
      <c r="N22" s="24"/>
      <c r="O22" s="24"/>
      <c r="P22" s="24"/>
      <c r="Q22" s="24">
        <v>75</v>
      </c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1"/>
    </row>
    <row r="23" spans="1:31" x14ac:dyDescent="0.3">
      <c r="A23" s="45">
        <v>45778</v>
      </c>
      <c r="B23" s="47">
        <v>45805</v>
      </c>
      <c r="C23" s="47"/>
      <c r="D23" s="47"/>
      <c r="E23" s="31" t="s">
        <v>106</v>
      </c>
      <c r="F23" s="26" t="s">
        <v>102</v>
      </c>
      <c r="G23" s="24"/>
      <c r="H23" s="24">
        <f t="shared" si="0"/>
        <v>15.59</v>
      </c>
      <c r="I23" s="24">
        <v>2.6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>
        <v>12.99</v>
      </c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1"/>
    </row>
    <row r="24" spans="1:31" x14ac:dyDescent="0.3">
      <c r="A24" s="45">
        <v>45778</v>
      </c>
      <c r="B24" s="47">
        <v>45805</v>
      </c>
      <c r="C24" s="47"/>
      <c r="D24" s="47"/>
      <c r="E24" s="31" t="s">
        <v>107</v>
      </c>
      <c r="F24" s="26" t="s">
        <v>109</v>
      </c>
      <c r="G24" s="24"/>
      <c r="H24" s="24">
        <f t="shared" si="0"/>
        <v>355.94</v>
      </c>
      <c r="I24" s="24"/>
      <c r="J24" s="24"/>
      <c r="K24" s="24">
        <v>355.94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1"/>
    </row>
    <row r="25" spans="1:31" x14ac:dyDescent="0.3">
      <c r="A25" s="45">
        <v>45778</v>
      </c>
      <c r="B25" s="47">
        <v>45805</v>
      </c>
      <c r="C25" s="47"/>
      <c r="D25" s="47"/>
      <c r="E25" s="31" t="s">
        <v>108</v>
      </c>
      <c r="F25" s="26" t="s">
        <v>110</v>
      </c>
      <c r="G25" s="24"/>
      <c r="H25" s="24">
        <f t="shared" si="0"/>
        <v>20</v>
      </c>
      <c r="I25" s="24"/>
      <c r="J25" s="24"/>
      <c r="K25" s="24"/>
      <c r="L25" s="24"/>
      <c r="M25" s="24">
        <v>20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1"/>
    </row>
    <row r="26" spans="1:31" x14ac:dyDescent="0.3">
      <c r="A26" s="45">
        <v>45778</v>
      </c>
      <c r="B26" s="47">
        <v>45805</v>
      </c>
      <c r="C26" s="47"/>
      <c r="D26" s="47"/>
      <c r="E26" s="31" t="s">
        <v>112</v>
      </c>
      <c r="F26" s="80" t="s">
        <v>111</v>
      </c>
      <c r="G26" s="24"/>
      <c r="H26" s="24">
        <f t="shared" si="0"/>
        <v>185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>
        <v>185</v>
      </c>
      <c r="AC26" s="24"/>
      <c r="AD26" s="24"/>
      <c r="AE26" s="31"/>
    </row>
    <row r="27" spans="1:31" x14ac:dyDescent="0.3">
      <c r="A27" s="45">
        <v>45778</v>
      </c>
      <c r="B27" s="47">
        <v>45805</v>
      </c>
      <c r="C27" s="47"/>
      <c r="D27" s="47"/>
      <c r="E27" s="31" t="s">
        <v>113</v>
      </c>
      <c r="F27" s="80" t="s">
        <v>117</v>
      </c>
      <c r="G27" s="24"/>
      <c r="H27" s="24">
        <f t="shared" si="0"/>
        <v>218.1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>
        <v>218.1</v>
      </c>
      <c r="AA27" s="24"/>
      <c r="AB27" s="24"/>
      <c r="AC27" s="24"/>
      <c r="AD27" s="24"/>
      <c r="AE27" s="31"/>
    </row>
    <row r="28" spans="1:31" x14ac:dyDescent="0.3">
      <c r="A28" s="45">
        <v>45778</v>
      </c>
      <c r="B28" s="47">
        <v>45805</v>
      </c>
      <c r="C28" s="47"/>
      <c r="D28" s="47"/>
      <c r="E28" s="31" t="s">
        <v>115</v>
      </c>
      <c r="F28" s="26" t="s">
        <v>114</v>
      </c>
      <c r="G28" s="24"/>
      <c r="H28" s="24">
        <f t="shared" si="0"/>
        <v>175</v>
      </c>
      <c r="I28" s="24"/>
      <c r="J28" s="24"/>
      <c r="K28" s="24"/>
      <c r="L28" s="24"/>
      <c r="M28" s="24"/>
      <c r="N28" s="24">
        <v>175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31"/>
    </row>
    <row r="29" spans="1:31" x14ac:dyDescent="0.3">
      <c r="A29" s="45">
        <v>45778</v>
      </c>
      <c r="B29" s="47">
        <v>45808</v>
      </c>
      <c r="C29" s="47"/>
      <c r="D29" s="47"/>
      <c r="E29" s="31" t="s">
        <v>81</v>
      </c>
      <c r="F29" s="26"/>
      <c r="G29" s="24"/>
      <c r="H29" s="24">
        <f t="shared" si="0"/>
        <v>6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>
        <v>6</v>
      </c>
      <c r="V29" s="24"/>
      <c r="W29" s="24"/>
      <c r="X29" s="24"/>
      <c r="Y29" s="24"/>
      <c r="Z29" s="24"/>
      <c r="AA29" s="24"/>
      <c r="AB29" s="24"/>
      <c r="AC29" s="24"/>
      <c r="AD29" s="24"/>
      <c r="AE29" s="31"/>
    </row>
    <row r="30" spans="1:31" x14ac:dyDescent="0.3">
      <c r="A30" s="45">
        <v>45809</v>
      </c>
      <c r="B30" s="47">
        <v>45825</v>
      </c>
      <c r="C30" s="47"/>
      <c r="D30" s="47"/>
      <c r="E30" s="31" t="s">
        <v>122</v>
      </c>
      <c r="F30" s="26" t="s">
        <v>121</v>
      </c>
      <c r="G30" s="24"/>
      <c r="H30" s="24">
        <f t="shared" si="0"/>
        <v>1800</v>
      </c>
      <c r="I30" s="24">
        <v>300</v>
      </c>
      <c r="J30" s="24"/>
      <c r="K30" s="24"/>
      <c r="L30" s="24"/>
      <c r="M30" s="24"/>
      <c r="N30" s="24"/>
      <c r="O30" s="24"/>
      <c r="P30" s="24"/>
      <c r="Q30" s="24"/>
      <c r="R30" s="24"/>
      <c r="S30" s="24">
        <v>1500</v>
      </c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31"/>
    </row>
    <row r="31" spans="1:31" x14ac:dyDescent="0.3">
      <c r="A31" s="45">
        <v>45809</v>
      </c>
      <c r="B31" s="47">
        <v>45825</v>
      </c>
      <c r="C31" s="47"/>
      <c r="D31" s="47"/>
      <c r="E31" s="31" t="s">
        <v>123</v>
      </c>
      <c r="F31" s="26" t="s">
        <v>124</v>
      </c>
      <c r="G31" s="24"/>
      <c r="H31" s="24">
        <f t="shared" si="0"/>
        <v>1656</v>
      </c>
      <c r="I31" s="24">
        <v>276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>
        <v>1380</v>
      </c>
      <c r="Y31" s="24"/>
      <c r="Z31" s="24"/>
      <c r="AA31" s="24"/>
      <c r="AB31" s="24"/>
      <c r="AC31" s="24"/>
      <c r="AD31" s="24"/>
      <c r="AE31" s="31"/>
    </row>
    <row r="32" spans="1:31" x14ac:dyDescent="0.3">
      <c r="A32" s="45">
        <v>45809</v>
      </c>
      <c r="B32" s="47">
        <v>45825</v>
      </c>
      <c r="C32" s="47"/>
      <c r="D32" s="47"/>
      <c r="E32" s="31" t="s">
        <v>126</v>
      </c>
      <c r="F32" s="26" t="s">
        <v>130</v>
      </c>
      <c r="G32" s="24"/>
      <c r="H32" s="24">
        <f t="shared" si="0"/>
        <v>450</v>
      </c>
      <c r="I32" s="24"/>
      <c r="J32" s="24">
        <v>450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31"/>
    </row>
    <row r="33" spans="1:31" x14ac:dyDescent="0.3">
      <c r="A33" s="45">
        <v>45809</v>
      </c>
      <c r="B33" s="47">
        <v>45825</v>
      </c>
      <c r="C33" s="47"/>
      <c r="D33" s="47"/>
      <c r="E33" s="31" t="s">
        <v>127</v>
      </c>
      <c r="F33" s="26">
        <v>2202</v>
      </c>
      <c r="G33" s="24"/>
      <c r="H33" s="24">
        <f t="shared" si="0"/>
        <v>40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>
        <v>40</v>
      </c>
      <c r="Y33" s="24"/>
      <c r="Z33" s="24"/>
      <c r="AA33" s="24"/>
      <c r="AB33" s="24"/>
      <c r="AC33" s="24"/>
      <c r="AD33" s="24"/>
      <c r="AE33" s="31"/>
    </row>
    <row r="34" spans="1:31" x14ac:dyDescent="0.3">
      <c r="A34" s="45">
        <v>45809</v>
      </c>
      <c r="B34" s="47">
        <v>45825</v>
      </c>
      <c r="C34" s="47"/>
      <c r="D34" s="47"/>
      <c r="E34" s="31" t="s">
        <v>128</v>
      </c>
      <c r="F34" s="26">
        <v>998298</v>
      </c>
      <c r="G34" s="24"/>
      <c r="H34" s="24">
        <f t="shared" si="0"/>
        <v>180</v>
      </c>
      <c r="I34" s="24">
        <v>30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>
        <v>150</v>
      </c>
      <c r="AC34" s="24"/>
      <c r="AD34" s="24"/>
      <c r="AE34" s="31"/>
    </row>
    <row r="35" spans="1:31" x14ac:dyDescent="0.3">
      <c r="A35" s="45">
        <v>45809</v>
      </c>
      <c r="B35" s="47">
        <v>45827</v>
      </c>
      <c r="C35" s="47"/>
      <c r="D35" s="47"/>
      <c r="E35" s="31" t="s">
        <v>129</v>
      </c>
      <c r="F35" s="26">
        <v>545400834</v>
      </c>
      <c r="G35" s="24"/>
      <c r="H35" s="24">
        <f t="shared" si="0"/>
        <v>1561.11</v>
      </c>
      <c r="I35" s="24"/>
      <c r="J35" s="24"/>
      <c r="K35" s="24"/>
      <c r="L35" s="24"/>
      <c r="M35" s="24"/>
      <c r="N35" s="24"/>
      <c r="O35" s="24">
        <v>1561.11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31"/>
    </row>
    <row r="36" spans="1:31" x14ac:dyDescent="0.3">
      <c r="A36" s="45">
        <v>45809</v>
      </c>
      <c r="B36" s="47">
        <v>45838</v>
      </c>
      <c r="C36" s="47"/>
      <c r="D36" s="47"/>
      <c r="E36" s="31" t="s">
        <v>81</v>
      </c>
      <c r="F36" s="26"/>
      <c r="G36" s="24"/>
      <c r="H36" s="24">
        <f t="shared" si="0"/>
        <v>6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>
        <v>6</v>
      </c>
      <c r="V36" s="24"/>
      <c r="W36" s="24"/>
      <c r="X36" s="24"/>
      <c r="Y36" s="24"/>
      <c r="Z36" s="24"/>
      <c r="AA36" s="24"/>
      <c r="AB36" s="24"/>
      <c r="AC36" s="24"/>
      <c r="AD36" s="24"/>
      <c r="AE36" s="31"/>
    </row>
    <row r="37" spans="1:31" x14ac:dyDescent="0.3">
      <c r="A37" s="45">
        <v>45839</v>
      </c>
      <c r="B37" s="47">
        <v>45846</v>
      </c>
      <c r="C37" s="47"/>
      <c r="D37" s="47"/>
      <c r="E37" s="31" t="s">
        <v>131</v>
      </c>
      <c r="F37" s="26" t="s">
        <v>132</v>
      </c>
      <c r="G37" s="24"/>
      <c r="H37" s="24">
        <f t="shared" si="0"/>
        <v>355.94</v>
      </c>
      <c r="I37" s="24"/>
      <c r="J37" s="24"/>
      <c r="K37" s="24">
        <v>355.94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31"/>
    </row>
    <row r="38" spans="1:31" x14ac:dyDescent="0.3">
      <c r="A38" s="45">
        <v>45839</v>
      </c>
      <c r="B38" s="47">
        <v>45846</v>
      </c>
      <c r="C38" s="47"/>
      <c r="D38" s="47"/>
      <c r="E38" s="31" t="s">
        <v>138</v>
      </c>
      <c r="F38" s="26" t="s">
        <v>110</v>
      </c>
      <c r="G38" s="24"/>
      <c r="H38" s="24">
        <f t="shared" si="0"/>
        <v>20</v>
      </c>
      <c r="I38" s="24"/>
      <c r="J38" s="24"/>
      <c r="K38" s="24"/>
      <c r="L38" s="24"/>
      <c r="M38" s="24">
        <v>20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31"/>
    </row>
    <row r="39" spans="1:31" x14ac:dyDescent="0.3">
      <c r="A39" s="45">
        <v>45839</v>
      </c>
      <c r="B39" s="47">
        <v>45846</v>
      </c>
      <c r="C39" s="47"/>
      <c r="D39" s="47"/>
      <c r="E39" s="42" t="s">
        <v>179</v>
      </c>
      <c r="F39" s="53" t="s">
        <v>137</v>
      </c>
      <c r="G39" s="24"/>
      <c r="H39" s="24">
        <f t="shared" si="0"/>
        <v>36.49</v>
      </c>
      <c r="I39" s="24">
        <v>6.08</v>
      </c>
      <c r="J39" s="24"/>
      <c r="K39" s="24"/>
      <c r="L39" s="24"/>
      <c r="M39" s="24">
        <v>30.41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31"/>
    </row>
    <row r="40" spans="1:31" x14ac:dyDescent="0.3">
      <c r="A40" s="45">
        <v>45839</v>
      </c>
      <c r="B40" s="47">
        <v>45869</v>
      </c>
      <c r="C40" s="47"/>
      <c r="D40" s="47"/>
      <c r="E40" s="31" t="s">
        <v>81</v>
      </c>
      <c r="F40" s="53"/>
      <c r="G40" s="24"/>
      <c r="H40" s="24">
        <f t="shared" si="0"/>
        <v>6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>
        <v>6</v>
      </c>
      <c r="V40" s="24"/>
      <c r="W40" s="24"/>
      <c r="X40" s="24"/>
      <c r="Y40" s="24"/>
      <c r="Z40" s="24"/>
      <c r="AA40" s="24"/>
      <c r="AB40" s="24"/>
      <c r="AC40" s="24"/>
      <c r="AD40" s="24"/>
      <c r="AE40" s="31"/>
    </row>
    <row r="41" spans="1:31" x14ac:dyDescent="0.3">
      <c r="A41" s="45">
        <v>45870</v>
      </c>
      <c r="B41" s="47">
        <v>45870</v>
      </c>
      <c r="C41" s="47"/>
      <c r="D41" s="47"/>
      <c r="E41" s="31" t="s">
        <v>142</v>
      </c>
      <c r="F41" s="53" t="s">
        <v>140</v>
      </c>
      <c r="G41" s="24"/>
      <c r="H41" s="24">
        <f t="shared" si="0"/>
        <v>403.46</v>
      </c>
      <c r="I41" s="24"/>
      <c r="J41" s="24"/>
      <c r="K41" s="24">
        <f>355.94+47.52</f>
        <v>403.46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31"/>
    </row>
    <row r="42" spans="1:31" x14ac:dyDescent="0.3">
      <c r="A42" s="45">
        <v>45870</v>
      </c>
      <c r="B42" s="47">
        <v>45870</v>
      </c>
      <c r="C42" s="47"/>
      <c r="D42" s="47"/>
      <c r="E42" s="31" t="s">
        <v>139</v>
      </c>
      <c r="F42" s="26" t="s">
        <v>110</v>
      </c>
      <c r="G42" s="24"/>
      <c r="H42" s="24">
        <f t="shared" si="0"/>
        <v>20</v>
      </c>
      <c r="I42" s="24"/>
      <c r="J42" s="24"/>
      <c r="K42" s="24"/>
      <c r="L42" s="24"/>
      <c r="M42" s="52">
        <v>20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31"/>
    </row>
    <row r="43" spans="1:31" x14ac:dyDescent="0.3">
      <c r="A43" s="45">
        <v>45870</v>
      </c>
      <c r="B43" s="47">
        <v>45870</v>
      </c>
      <c r="C43" s="47"/>
      <c r="D43" s="47"/>
      <c r="E43" s="31" t="s">
        <v>214</v>
      </c>
      <c r="F43" s="26" t="s">
        <v>141</v>
      </c>
      <c r="G43" s="24"/>
      <c r="H43" s="24">
        <f t="shared" si="0"/>
        <v>130</v>
      </c>
      <c r="I43" s="24"/>
      <c r="J43" s="24"/>
      <c r="K43" s="24"/>
      <c r="L43" s="24"/>
      <c r="M43" s="52"/>
      <c r="N43" s="24"/>
      <c r="O43" s="24"/>
      <c r="P43" s="24"/>
      <c r="Q43" s="24">
        <v>130</v>
      </c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31"/>
    </row>
    <row r="44" spans="1:31" x14ac:dyDescent="0.3">
      <c r="A44" s="45">
        <v>45870</v>
      </c>
      <c r="B44" s="47">
        <v>45900</v>
      </c>
      <c r="C44" s="47"/>
      <c r="D44" s="47"/>
      <c r="E44" s="31" t="s">
        <v>81</v>
      </c>
      <c r="F44" s="26"/>
      <c r="G44" s="24"/>
      <c r="H44" s="24">
        <f t="shared" si="0"/>
        <v>6</v>
      </c>
      <c r="I44" s="24"/>
      <c r="J44" s="24"/>
      <c r="K44" s="24"/>
      <c r="N44" s="24"/>
      <c r="O44" s="24"/>
      <c r="P44" s="24"/>
      <c r="Q44" s="24"/>
      <c r="R44" s="24"/>
      <c r="S44" s="24"/>
      <c r="T44" s="24"/>
      <c r="U44" s="24">
        <v>6</v>
      </c>
      <c r="V44" s="24"/>
      <c r="W44" s="24"/>
      <c r="X44" s="24"/>
      <c r="Y44" s="24"/>
      <c r="Z44" s="24"/>
      <c r="AA44" s="24"/>
      <c r="AB44" s="24"/>
      <c r="AC44" s="24"/>
      <c r="AD44" s="24"/>
      <c r="AE44" s="31"/>
    </row>
    <row r="45" spans="1:31" x14ac:dyDescent="0.3">
      <c r="A45" s="45">
        <v>45901</v>
      </c>
      <c r="B45" s="47">
        <v>45904</v>
      </c>
      <c r="C45" s="47"/>
      <c r="D45" s="47"/>
      <c r="E45" s="31" t="s">
        <v>173</v>
      </c>
      <c r="F45" s="53" t="s">
        <v>151</v>
      </c>
      <c r="G45" s="24"/>
      <c r="H45" s="24">
        <f t="shared" si="0"/>
        <v>367.38</v>
      </c>
      <c r="I45" s="24"/>
      <c r="J45" s="24"/>
      <c r="K45" s="24">
        <v>367.38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31"/>
    </row>
    <row r="46" spans="1:31" x14ac:dyDescent="0.3">
      <c r="A46" s="45">
        <v>45901</v>
      </c>
      <c r="B46" s="47">
        <v>45904</v>
      </c>
      <c r="C46" s="47"/>
      <c r="D46" s="47"/>
      <c r="E46" s="31" t="s">
        <v>174</v>
      </c>
      <c r="F46" s="26" t="s">
        <v>110</v>
      </c>
      <c r="G46" s="24"/>
      <c r="H46" s="24">
        <f t="shared" si="0"/>
        <v>20</v>
      </c>
      <c r="I46" s="24"/>
      <c r="J46" s="24"/>
      <c r="K46" s="24"/>
      <c r="L46" s="24"/>
      <c r="M46" s="24">
        <v>20</v>
      </c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31"/>
    </row>
    <row r="47" spans="1:31" x14ac:dyDescent="0.3">
      <c r="A47" s="45">
        <v>45901</v>
      </c>
      <c r="B47" s="47">
        <v>45904</v>
      </c>
      <c r="C47" s="47"/>
      <c r="D47" s="47"/>
      <c r="E47" s="31" t="s">
        <v>153</v>
      </c>
      <c r="F47" s="26" t="s">
        <v>152</v>
      </c>
      <c r="G47" s="24"/>
      <c r="H47" s="24">
        <f t="shared" si="0"/>
        <v>48</v>
      </c>
      <c r="I47" s="24">
        <v>8</v>
      </c>
      <c r="J47" s="24">
        <v>40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31"/>
    </row>
    <row r="48" spans="1:31" x14ac:dyDescent="0.3">
      <c r="A48" s="45">
        <v>45901</v>
      </c>
      <c r="B48" s="47">
        <v>45904</v>
      </c>
      <c r="C48" s="47"/>
      <c r="D48" s="47"/>
      <c r="E48" s="31" t="s">
        <v>155</v>
      </c>
      <c r="F48" s="26">
        <v>7217333</v>
      </c>
      <c r="G48" s="24"/>
      <c r="H48" s="24">
        <f t="shared" si="0"/>
        <v>28.93</v>
      </c>
      <c r="I48" s="24">
        <v>4.82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>
        <v>24.11</v>
      </c>
      <c r="Y48" s="24"/>
      <c r="Z48" s="24"/>
      <c r="AA48" s="24"/>
      <c r="AB48" s="24"/>
      <c r="AC48" s="24"/>
      <c r="AD48" s="24"/>
      <c r="AE48" s="31"/>
    </row>
    <row r="49" spans="1:31" x14ac:dyDescent="0.3">
      <c r="A49" s="45">
        <v>45901</v>
      </c>
      <c r="B49" s="47">
        <v>45904</v>
      </c>
      <c r="C49" s="47"/>
      <c r="D49" s="47"/>
      <c r="E49" s="31" t="s">
        <v>159</v>
      </c>
      <c r="F49" s="26" t="s">
        <v>158</v>
      </c>
      <c r="G49" s="24"/>
      <c r="H49" s="24">
        <f t="shared" si="0"/>
        <v>14.170000000000002</v>
      </c>
      <c r="I49" s="24">
        <v>2.37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>
        <v>11.8</v>
      </c>
      <c r="Y49" s="24"/>
      <c r="Z49" s="24"/>
      <c r="AA49" s="24"/>
      <c r="AB49" s="24"/>
      <c r="AC49" s="24"/>
      <c r="AD49" s="24"/>
      <c r="AE49" s="31"/>
    </row>
    <row r="50" spans="1:31" x14ac:dyDescent="0.3">
      <c r="A50" s="45">
        <v>45901</v>
      </c>
      <c r="B50" s="47">
        <v>45904</v>
      </c>
      <c r="C50" s="47"/>
      <c r="D50" s="47"/>
      <c r="E50" s="31" t="s">
        <v>160</v>
      </c>
      <c r="F50" s="26" t="s">
        <v>161</v>
      </c>
      <c r="G50" s="24"/>
      <c r="H50" s="24">
        <f t="shared" si="0"/>
        <v>40.620000000000005</v>
      </c>
      <c r="I50" s="24">
        <v>6.78</v>
      </c>
      <c r="J50" s="24"/>
      <c r="K50" s="52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>
        <v>33.840000000000003</v>
      </c>
      <c r="Z50" s="24"/>
      <c r="AA50" s="24"/>
      <c r="AB50" s="24"/>
      <c r="AC50" s="24"/>
      <c r="AD50" s="24"/>
      <c r="AE50" s="31"/>
    </row>
    <row r="51" spans="1:31" x14ac:dyDescent="0.3">
      <c r="A51" s="45">
        <v>45901</v>
      </c>
      <c r="B51" s="47">
        <v>45904</v>
      </c>
      <c r="C51" s="47"/>
      <c r="D51" s="47"/>
      <c r="E51" s="31" t="s">
        <v>160</v>
      </c>
      <c r="F51" s="26" t="s">
        <v>162</v>
      </c>
      <c r="G51" s="24"/>
      <c r="H51" s="24">
        <f t="shared" si="0"/>
        <v>6.69</v>
      </c>
      <c r="I51" s="24">
        <v>1.1200000000000001</v>
      </c>
      <c r="J51" s="24"/>
      <c r="K51" s="42"/>
      <c r="L51" s="31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>
        <v>5.57</v>
      </c>
      <c r="Z51" s="24"/>
      <c r="AA51" s="24"/>
      <c r="AB51" s="24"/>
      <c r="AC51" s="24"/>
      <c r="AD51" s="24"/>
      <c r="AE51" s="31"/>
    </row>
    <row r="52" spans="1:31" x14ac:dyDescent="0.3">
      <c r="A52" s="45">
        <v>45901</v>
      </c>
      <c r="B52" s="47">
        <v>45904</v>
      </c>
      <c r="C52" s="47"/>
      <c r="D52" s="47"/>
      <c r="E52" s="31" t="s">
        <v>164</v>
      </c>
      <c r="F52" s="26" t="s">
        <v>163</v>
      </c>
      <c r="G52" s="24"/>
      <c r="H52" s="24">
        <f t="shared" si="0"/>
        <v>42.33</v>
      </c>
      <c r="I52" s="24">
        <v>7.05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>
        <v>35.28</v>
      </c>
      <c r="Z52" s="24"/>
      <c r="AA52" s="24"/>
      <c r="AB52" s="24"/>
      <c r="AC52" s="24"/>
      <c r="AD52" s="24"/>
      <c r="AE52" s="31"/>
    </row>
    <row r="53" spans="1:31" x14ac:dyDescent="0.3">
      <c r="A53" s="45">
        <v>45901</v>
      </c>
      <c r="B53" s="47">
        <v>45904</v>
      </c>
      <c r="C53" s="47"/>
      <c r="D53" s="47"/>
      <c r="E53" s="31" t="s">
        <v>168</v>
      </c>
      <c r="F53" s="26" t="s">
        <v>169</v>
      </c>
      <c r="G53" s="24"/>
      <c r="H53" s="24">
        <f t="shared" si="0"/>
        <v>348</v>
      </c>
      <c r="I53" s="24">
        <v>58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>
        <v>290</v>
      </c>
      <c r="Z53" s="24"/>
      <c r="AA53" s="24"/>
      <c r="AB53" s="24"/>
      <c r="AC53" s="24"/>
      <c r="AD53" s="24"/>
      <c r="AE53" s="31"/>
    </row>
    <row r="54" spans="1:31" x14ac:dyDescent="0.3">
      <c r="A54" s="45">
        <v>45901</v>
      </c>
      <c r="B54" s="47">
        <v>45904</v>
      </c>
      <c r="C54" s="47"/>
      <c r="D54" s="47"/>
      <c r="E54" s="31" t="s">
        <v>171</v>
      </c>
      <c r="F54" s="26" t="s">
        <v>170</v>
      </c>
      <c r="G54" s="24"/>
      <c r="H54" s="24">
        <f t="shared" si="0"/>
        <v>50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>
        <v>50</v>
      </c>
      <c r="AC54" s="24"/>
      <c r="AD54" s="24"/>
      <c r="AE54" s="31"/>
    </row>
    <row r="55" spans="1:31" x14ac:dyDescent="0.3">
      <c r="A55" s="45">
        <v>45901</v>
      </c>
      <c r="B55" s="47">
        <v>45922</v>
      </c>
      <c r="C55" s="47"/>
      <c r="D55" s="47"/>
      <c r="E55" s="31" t="s">
        <v>180</v>
      </c>
      <c r="F55" s="26" t="s">
        <v>181</v>
      </c>
      <c r="G55" s="24"/>
      <c r="H55" s="24">
        <f t="shared" si="0"/>
        <v>252</v>
      </c>
      <c r="I55" s="24">
        <v>42</v>
      </c>
      <c r="J55" s="24">
        <v>210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31"/>
    </row>
    <row r="56" spans="1:31" x14ac:dyDescent="0.3">
      <c r="A56" s="45">
        <v>45901</v>
      </c>
      <c r="B56" s="47">
        <v>45922</v>
      </c>
      <c r="C56" s="47"/>
      <c r="D56" s="47"/>
      <c r="E56" s="31" t="s">
        <v>185</v>
      </c>
      <c r="F56" s="26">
        <v>19468</v>
      </c>
      <c r="G56" s="24"/>
      <c r="H56" s="24">
        <f t="shared" si="0"/>
        <v>451.65999999999997</v>
      </c>
      <c r="I56" s="24">
        <v>75.27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>
        <v>376.39</v>
      </c>
      <c r="Y56" s="24"/>
      <c r="Z56" s="24"/>
      <c r="AA56" s="24"/>
      <c r="AB56" s="24"/>
      <c r="AC56" s="24"/>
      <c r="AD56" s="24"/>
      <c r="AE56" s="31"/>
    </row>
    <row r="57" spans="1:31" x14ac:dyDescent="0.3">
      <c r="A57" s="45">
        <v>45901</v>
      </c>
      <c r="B57" s="47">
        <v>45922</v>
      </c>
      <c r="C57" s="47"/>
      <c r="D57" s="47"/>
      <c r="E57" s="31" t="s">
        <v>186</v>
      </c>
      <c r="F57" s="26" t="s">
        <v>187</v>
      </c>
      <c r="G57" s="24"/>
      <c r="H57" s="24">
        <f t="shared" si="0"/>
        <v>660</v>
      </c>
      <c r="I57" s="24">
        <v>110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>
        <v>550</v>
      </c>
      <c r="Y57" s="24"/>
      <c r="Z57" s="24"/>
      <c r="AA57" s="24"/>
      <c r="AB57" s="24"/>
      <c r="AC57" s="24"/>
      <c r="AD57" s="24"/>
      <c r="AE57" s="31"/>
    </row>
    <row r="58" spans="1:31" x14ac:dyDescent="0.3">
      <c r="A58" s="45">
        <v>45901</v>
      </c>
      <c r="B58" s="47">
        <v>45922</v>
      </c>
      <c r="C58" s="47"/>
      <c r="D58" s="47"/>
      <c r="E58" s="31" t="s">
        <v>190</v>
      </c>
      <c r="F58" s="26" t="s">
        <v>188</v>
      </c>
      <c r="G58" s="24"/>
      <c r="H58" s="24">
        <f t="shared" si="0"/>
        <v>30.589999999999996</v>
      </c>
      <c r="I58" s="24">
        <v>5.0999999999999996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>
        <v>25.49</v>
      </c>
      <c r="AA58" s="24"/>
      <c r="AB58" s="24"/>
      <c r="AC58" s="24"/>
      <c r="AD58" s="24"/>
      <c r="AE58" s="31"/>
    </row>
    <row r="59" spans="1:31" x14ac:dyDescent="0.3">
      <c r="A59" s="45">
        <v>45901</v>
      </c>
      <c r="B59" s="47">
        <v>45922</v>
      </c>
      <c r="C59" s="47"/>
      <c r="D59" s="47"/>
      <c r="E59" s="31" t="s">
        <v>191</v>
      </c>
      <c r="F59" s="54" t="s">
        <v>189</v>
      </c>
      <c r="G59" s="24"/>
      <c r="H59" s="24">
        <f t="shared" si="0"/>
        <v>117.75999999999999</v>
      </c>
      <c r="I59" s="24">
        <v>19.63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>
        <v>98.13</v>
      </c>
      <c r="AA59" s="24"/>
      <c r="AB59" s="24"/>
      <c r="AC59" s="24"/>
      <c r="AD59" s="24"/>
      <c r="AE59" s="31"/>
    </row>
    <row r="60" spans="1:31" x14ac:dyDescent="0.3">
      <c r="A60" s="45">
        <v>45901</v>
      </c>
      <c r="B60" s="47">
        <v>45930</v>
      </c>
      <c r="C60" s="47"/>
      <c r="D60" s="47"/>
      <c r="E60" s="31" t="s">
        <v>81</v>
      </c>
      <c r="F60" s="54"/>
      <c r="G60" s="24"/>
      <c r="H60" s="24">
        <f t="shared" si="0"/>
        <v>6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>
        <v>6</v>
      </c>
      <c r="V60" s="24"/>
      <c r="W60" s="24"/>
      <c r="X60" s="24"/>
      <c r="Y60" s="24"/>
      <c r="Z60" s="24"/>
      <c r="AA60" s="24"/>
      <c r="AB60" s="24"/>
      <c r="AC60" s="24"/>
      <c r="AD60" s="24"/>
      <c r="AE60" s="31"/>
    </row>
    <row r="61" spans="1:31" x14ac:dyDescent="0.3">
      <c r="A61" s="45">
        <v>45931</v>
      </c>
      <c r="B61" s="47">
        <v>45932</v>
      </c>
      <c r="C61" s="47"/>
      <c r="D61" s="47"/>
      <c r="E61" s="31" t="s">
        <v>198</v>
      </c>
      <c r="F61" s="26">
        <v>2026182</v>
      </c>
      <c r="G61" s="24"/>
      <c r="H61" s="24">
        <f t="shared" si="0"/>
        <v>2976</v>
      </c>
      <c r="I61" s="24">
        <v>496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>
        <v>2480</v>
      </c>
      <c r="AA61" s="24"/>
      <c r="AB61" s="24"/>
      <c r="AC61" s="24"/>
      <c r="AD61" s="24"/>
      <c r="AE61" s="31"/>
    </row>
    <row r="62" spans="1:31" x14ac:dyDescent="0.3">
      <c r="A62" s="45">
        <v>45931</v>
      </c>
      <c r="B62" s="47">
        <v>45932</v>
      </c>
      <c r="C62" s="47"/>
      <c r="D62" s="47"/>
      <c r="E62" s="31" t="s">
        <v>199</v>
      </c>
      <c r="F62" s="26">
        <v>27930</v>
      </c>
      <c r="G62" s="24"/>
      <c r="H62" s="24">
        <f t="shared" si="0"/>
        <v>89.94</v>
      </c>
      <c r="I62" s="24">
        <v>14.99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>
        <f>68+6.95</f>
        <v>74.95</v>
      </c>
      <c r="AD62" s="24"/>
      <c r="AE62" s="31"/>
    </row>
    <row r="63" spans="1:31" x14ac:dyDescent="0.3">
      <c r="A63" s="45">
        <v>45931</v>
      </c>
      <c r="B63" s="47">
        <v>45932</v>
      </c>
      <c r="C63" s="47"/>
      <c r="D63" s="47"/>
      <c r="E63" s="31" t="s">
        <v>297</v>
      </c>
      <c r="F63" s="26" t="s">
        <v>200</v>
      </c>
      <c r="G63" s="24"/>
      <c r="H63" s="24">
        <f t="shared" si="0"/>
        <v>150</v>
      </c>
      <c r="I63" s="24"/>
      <c r="J63" s="24"/>
      <c r="K63" s="24"/>
      <c r="L63" s="24"/>
      <c r="M63" s="24"/>
      <c r="N63" s="24">
        <v>150</v>
      </c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31"/>
    </row>
    <row r="64" spans="1:31" x14ac:dyDescent="0.3">
      <c r="A64" s="45">
        <v>45931</v>
      </c>
      <c r="B64" s="47">
        <v>45950</v>
      </c>
      <c r="C64" s="47"/>
      <c r="D64" s="47"/>
      <c r="E64" s="31" t="s">
        <v>211</v>
      </c>
      <c r="F64" s="26" t="s">
        <v>210</v>
      </c>
      <c r="G64" s="24"/>
      <c r="H64" s="24">
        <f t="shared" si="0"/>
        <v>20</v>
      </c>
      <c r="I64" s="24">
        <v>3.33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>
        <v>16.670000000000002</v>
      </c>
      <c r="AE64" s="31"/>
    </row>
    <row r="65" spans="1:31" x14ac:dyDescent="0.3">
      <c r="A65" s="45">
        <v>45931</v>
      </c>
      <c r="B65" s="47">
        <v>45961</v>
      </c>
      <c r="C65" s="47"/>
      <c r="D65" s="47"/>
      <c r="E65" s="31" t="s">
        <v>81</v>
      </c>
      <c r="F65" s="26"/>
      <c r="G65" s="24"/>
      <c r="H65" s="24">
        <f t="shared" si="0"/>
        <v>6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>
        <v>6</v>
      </c>
      <c r="V65" s="24"/>
      <c r="W65" s="24"/>
      <c r="X65" s="24"/>
      <c r="Y65" s="24"/>
      <c r="Z65" s="24"/>
      <c r="AA65" s="24"/>
      <c r="AB65" s="24"/>
      <c r="AC65" s="24"/>
      <c r="AD65" s="24"/>
      <c r="AE65" s="31"/>
    </row>
    <row r="66" spans="1:31" x14ac:dyDescent="0.3">
      <c r="A66" s="45">
        <v>45962</v>
      </c>
      <c r="B66" s="47">
        <v>45971</v>
      </c>
      <c r="C66" s="47"/>
      <c r="D66" s="47"/>
      <c r="E66" s="31" t="s">
        <v>227</v>
      </c>
      <c r="F66" s="26" t="s">
        <v>228</v>
      </c>
      <c r="G66" s="24"/>
      <c r="H66" s="24">
        <f t="shared" si="0"/>
        <v>120</v>
      </c>
      <c r="I66" s="24"/>
      <c r="J66" s="24"/>
      <c r="K66" s="24"/>
      <c r="L66" s="24"/>
      <c r="M66" s="24"/>
      <c r="N66" s="24"/>
      <c r="O66" s="24"/>
      <c r="P66" s="24"/>
      <c r="Q66" s="24">
        <v>120</v>
      </c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31"/>
    </row>
    <row r="67" spans="1:31" x14ac:dyDescent="0.3">
      <c r="A67" s="45">
        <v>45962</v>
      </c>
      <c r="B67" s="47">
        <v>45971</v>
      </c>
      <c r="C67" s="47"/>
      <c r="D67" s="47"/>
      <c r="E67" s="31" t="s">
        <v>229</v>
      </c>
      <c r="F67" s="26" t="s">
        <v>230</v>
      </c>
      <c r="G67" s="24"/>
      <c r="H67" s="24">
        <f t="shared" si="0"/>
        <v>99.259999999999991</v>
      </c>
      <c r="I67" s="24">
        <v>16.54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>
        <v>82.72</v>
      </c>
      <c r="Z67" s="24"/>
      <c r="AA67" s="24"/>
      <c r="AB67" s="24"/>
      <c r="AC67" s="24"/>
      <c r="AD67" s="24"/>
      <c r="AE67" s="31"/>
    </row>
    <row r="68" spans="1:31" x14ac:dyDescent="0.3">
      <c r="A68" s="45">
        <v>45962</v>
      </c>
      <c r="B68" s="47">
        <v>45971</v>
      </c>
      <c r="C68" s="47">
        <v>45960</v>
      </c>
      <c r="D68" s="26">
        <v>359913513</v>
      </c>
      <c r="E68" s="31" t="s">
        <v>232</v>
      </c>
      <c r="F68" s="26">
        <v>998525</v>
      </c>
      <c r="G68" s="24"/>
      <c r="H68" s="24">
        <f t="shared" si="0"/>
        <v>144</v>
      </c>
      <c r="I68" s="24">
        <v>24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>
        <v>120</v>
      </c>
      <c r="Y68" s="24"/>
      <c r="Z68" s="24"/>
      <c r="AA68" s="24"/>
      <c r="AB68" s="24"/>
      <c r="AC68" s="24"/>
      <c r="AD68" s="24"/>
      <c r="AE68" s="31"/>
    </row>
    <row r="69" spans="1:31" x14ac:dyDescent="0.3">
      <c r="A69" s="45">
        <v>45962</v>
      </c>
      <c r="B69" s="47">
        <v>45971</v>
      </c>
      <c r="C69" s="47">
        <v>45946</v>
      </c>
      <c r="D69" s="26"/>
      <c r="E69" s="31" t="s">
        <v>233</v>
      </c>
      <c r="F69" s="26">
        <v>121893</v>
      </c>
      <c r="G69" s="24"/>
      <c r="H69" s="24">
        <f t="shared" ref="H69:H85" si="1">SUM(I69:AD69)</f>
        <v>368.96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>
        <v>368.96</v>
      </c>
      <c r="Y69" s="24"/>
      <c r="Z69" s="24"/>
      <c r="AA69" s="24"/>
      <c r="AB69" s="24"/>
      <c r="AC69" s="24"/>
      <c r="AD69" s="24"/>
      <c r="AE69" s="31"/>
    </row>
    <row r="70" spans="1:31" x14ac:dyDescent="0.3">
      <c r="A70" s="45">
        <v>45962</v>
      </c>
      <c r="B70" s="47">
        <v>45971</v>
      </c>
      <c r="C70" s="47">
        <v>45937</v>
      </c>
      <c r="D70" s="26"/>
      <c r="E70" s="31" t="s">
        <v>242</v>
      </c>
      <c r="F70" s="26">
        <v>2209</v>
      </c>
      <c r="G70" s="24"/>
      <c r="H70" s="24">
        <f t="shared" si="1"/>
        <v>245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>
        <v>245</v>
      </c>
      <c r="Y70" s="24"/>
      <c r="Z70" s="24"/>
      <c r="AA70" s="24"/>
      <c r="AB70" s="24"/>
      <c r="AC70" s="24"/>
      <c r="AD70" s="24"/>
      <c r="AE70" s="31"/>
    </row>
    <row r="71" spans="1:31" x14ac:dyDescent="0.3">
      <c r="A71" s="45">
        <v>45962</v>
      </c>
      <c r="B71" s="47">
        <v>45978</v>
      </c>
      <c r="C71" s="47">
        <v>45962</v>
      </c>
      <c r="D71" s="26">
        <v>727255821</v>
      </c>
      <c r="E71" s="31" t="s">
        <v>234</v>
      </c>
      <c r="F71" s="26" t="s">
        <v>238</v>
      </c>
      <c r="G71" s="24"/>
      <c r="H71" s="24">
        <f t="shared" si="1"/>
        <v>59.98</v>
      </c>
      <c r="I71" s="24">
        <v>10</v>
      </c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>
        <v>49.98</v>
      </c>
      <c r="Y71" s="24"/>
      <c r="Z71" s="24"/>
      <c r="AA71" s="24"/>
      <c r="AB71" s="24"/>
      <c r="AC71" s="24"/>
      <c r="AD71" s="24"/>
      <c r="AE71" s="31"/>
    </row>
    <row r="72" spans="1:31" x14ac:dyDescent="0.3">
      <c r="A72" s="45">
        <v>45962</v>
      </c>
      <c r="B72" s="47">
        <v>45978</v>
      </c>
      <c r="C72" s="47">
        <v>45961</v>
      </c>
      <c r="D72" s="26">
        <v>325772295</v>
      </c>
      <c r="E72" s="31" t="s">
        <v>235</v>
      </c>
      <c r="F72" s="26" t="s">
        <v>239</v>
      </c>
      <c r="G72" s="24"/>
      <c r="H72" s="24">
        <f t="shared" si="1"/>
        <v>49.02</v>
      </c>
      <c r="I72" s="24">
        <v>8.17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>
        <v>40.85</v>
      </c>
      <c r="Y72" s="24"/>
      <c r="Z72" s="24"/>
      <c r="AA72" s="24"/>
      <c r="AB72" s="24"/>
      <c r="AC72" s="24"/>
      <c r="AD72" s="24"/>
      <c r="AE72" s="31"/>
    </row>
    <row r="73" spans="1:31" x14ac:dyDescent="0.3">
      <c r="A73" s="45">
        <v>45962</v>
      </c>
      <c r="B73" s="47">
        <v>45978</v>
      </c>
      <c r="C73" s="47">
        <v>45961</v>
      </c>
      <c r="D73" s="26">
        <v>456489250</v>
      </c>
      <c r="E73" s="31" t="s">
        <v>236</v>
      </c>
      <c r="F73" s="26" t="s">
        <v>241</v>
      </c>
      <c r="G73" s="24"/>
      <c r="H73" s="24">
        <f t="shared" si="1"/>
        <v>19.11</v>
      </c>
      <c r="I73" s="24">
        <v>3.19</v>
      </c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>
        <v>15.92</v>
      </c>
      <c r="Y73" s="24"/>
      <c r="Z73" s="24"/>
      <c r="AA73" s="24"/>
      <c r="AB73" s="24"/>
      <c r="AC73" s="24"/>
      <c r="AD73" s="24"/>
      <c r="AE73" s="29"/>
    </row>
    <row r="74" spans="1:31" x14ac:dyDescent="0.3">
      <c r="A74" s="45">
        <v>45962</v>
      </c>
      <c r="B74" s="47">
        <v>45978</v>
      </c>
      <c r="C74" s="47">
        <v>45962</v>
      </c>
      <c r="D74" s="26">
        <v>321059734</v>
      </c>
      <c r="E74" s="31" t="s">
        <v>237</v>
      </c>
      <c r="F74" s="26" t="s">
        <v>240</v>
      </c>
      <c r="G74" s="24"/>
      <c r="H74" s="24">
        <f t="shared" si="1"/>
        <v>89</v>
      </c>
      <c r="I74" s="24">
        <v>14.83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>
        <v>74.17</v>
      </c>
      <c r="Y74" s="24"/>
      <c r="Z74" s="24"/>
      <c r="AA74" s="24"/>
      <c r="AB74" s="24"/>
      <c r="AC74" s="24"/>
      <c r="AD74" s="24"/>
      <c r="AE74" s="29"/>
    </row>
    <row r="75" spans="1:31" x14ac:dyDescent="0.3">
      <c r="A75" s="45">
        <v>45962</v>
      </c>
      <c r="B75" s="47">
        <v>45978</v>
      </c>
      <c r="C75" s="47"/>
      <c r="D75" s="26"/>
      <c r="E75" s="31" t="s">
        <v>256</v>
      </c>
      <c r="F75" s="26"/>
      <c r="G75" s="24"/>
      <c r="H75" s="24">
        <f t="shared" si="1"/>
        <v>6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>
        <v>6</v>
      </c>
      <c r="V75" s="24"/>
      <c r="W75" s="24"/>
      <c r="X75" s="24"/>
      <c r="Y75" s="24"/>
      <c r="Z75" s="24"/>
      <c r="AA75" s="24"/>
      <c r="AB75" s="24"/>
      <c r="AC75" s="24"/>
      <c r="AD75" s="24"/>
      <c r="AE75" s="29"/>
    </row>
    <row r="76" spans="1:31" x14ac:dyDescent="0.3">
      <c r="A76" s="45">
        <v>45962</v>
      </c>
      <c r="B76" s="47">
        <v>45985</v>
      </c>
      <c r="C76" s="47"/>
      <c r="D76" s="47"/>
      <c r="E76" s="31" t="s">
        <v>248</v>
      </c>
      <c r="F76" s="26"/>
      <c r="G76" s="24"/>
      <c r="H76" s="24">
        <f t="shared" si="1"/>
        <v>1290.95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>
        <v>1290.95</v>
      </c>
      <c r="AD76" s="24"/>
      <c r="AE76" s="29"/>
    </row>
    <row r="77" spans="1:31" x14ac:dyDescent="0.3">
      <c r="A77" s="45">
        <v>45962</v>
      </c>
      <c r="B77" s="47">
        <v>45985</v>
      </c>
      <c r="C77" s="47"/>
      <c r="D77" s="26"/>
      <c r="E77" s="42" t="s">
        <v>243</v>
      </c>
      <c r="F77" s="26" t="s">
        <v>245</v>
      </c>
      <c r="G77" s="24"/>
      <c r="H77" s="24">
        <f t="shared" si="1"/>
        <v>411.84</v>
      </c>
      <c r="I77" s="24"/>
      <c r="J77" s="24"/>
      <c r="K77" s="24">
        <v>411.84</v>
      </c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9"/>
    </row>
    <row r="78" spans="1:31" x14ac:dyDescent="0.3">
      <c r="A78" s="45">
        <v>45962</v>
      </c>
      <c r="B78" s="47">
        <v>45985</v>
      </c>
      <c r="C78" s="47"/>
      <c r="D78" s="47"/>
      <c r="E78" s="67" t="s">
        <v>244</v>
      </c>
      <c r="F78" s="26" t="s">
        <v>64</v>
      </c>
      <c r="G78" s="24"/>
      <c r="H78" s="24">
        <f t="shared" si="1"/>
        <v>20</v>
      </c>
      <c r="I78" s="24"/>
      <c r="J78" s="24"/>
      <c r="K78" s="24"/>
      <c r="L78" s="24"/>
      <c r="M78" s="24">
        <v>20</v>
      </c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9"/>
    </row>
    <row r="79" spans="1:31" x14ac:dyDescent="0.3">
      <c r="A79" s="45">
        <v>45962</v>
      </c>
      <c r="B79" s="47">
        <v>45985</v>
      </c>
      <c r="C79" s="47">
        <v>45973</v>
      </c>
      <c r="D79" s="26">
        <v>450954778</v>
      </c>
      <c r="E79" s="31" t="s">
        <v>247</v>
      </c>
      <c r="F79" s="26" t="s">
        <v>246</v>
      </c>
      <c r="G79" s="24"/>
      <c r="H79" s="24">
        <f t="shared" si="1"/>
        <v>378</v>
      </c>
      <c r="I79" s="24">
        <v>63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>
        <v>315</v>
      </c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9"/>
    </row>
    <row r="80" spans="1:31" x14ac:dyDescent="0.3">
      <c r="A80" s="45">
        <v>45962</v>
      </c>
      <c r="B80" s="47">
        <v>45986</v>
      </c>
      <c r="C80" s="47"/>
      <c r="D80" s="26"/>
      <c r="E80" s="31" t="s">
        <v>257</v>
      </c>
      <c r="F80" s="26"/>
      <c r="G80" s="24">
        <v>4636.4399999999996</v>
      </c>
      <c r="H80" s="24">
        <f t="shared" si="1"/>
        <v>0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9"/>
    </row>
    <row r="81" spans="1:31" x14ac:dyDescent="0.3">
      <c r="A81" s="45">
        <v>45962</v>
      </c>
      <c r="B81" s="47">
        <v>45991</v>
      </c>
      <c r="C81" s="47"/>
      <c r="D81" s="26"/>
      <c r="E81" s="31" t="s">
        <v>81</v>
      </c>
      <c r="F81" s="26"/>
      <c r="G81" s="24"/>
      <c r="H81" s="24">
        <f t="shared" si="1"/>
        <v>6</v>
      </c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>
        <v>6</v>
      </c>
      <c r="V81" s="24"/>
      <c r="W81" s="24"/>
      <c r="X81" s="24"/>
      <c r="Y81" s="24"/>
      <c r="Z81" s="24"/>
      <c r="AA81" s="24"/>
      <c r="AB81" s="24"/>
      <c r="AC81" s="24"/>
      <c r="AD81" s="24"/>
      <c r="AE81" s="29"/>
    </row>
    <row r="82" spans="1:31" x14ac:dyDescent="0.3">
      <c r="A82" s="92">
        <v>45992</v>
      </c>
      <c r="B82" s="47">
        <v>45998</v>
      </c>
      <c r="C82" s="47"/>
      <c r="D82" s="47"/>
      <c r="E82" s="31" t="s">
        <v>254</v>
      </c>
      <c r="F82" s="26" t="s">
        <v>263</v>
      </c>
      <c r="G82" s="24"/>
      <c r="H82" s="24">
        <f t="shared" si="1"/>
        <v>690.47</v>
      </c>
      <c r="I82" s="5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>
        <v>690.47</v>
      </c>
      <c r="AD82" s="24"/>
      <c r="AE82" s="29"/>
    </row>
    <row r="83" spans="1:31" x14ac:dyDescent="0.3">
      <c r="A83" s="92">
        <v>45992</v>
      </c>
      <c r="B83" s="47">
        <v>45999</v>
      </c>
      <c r="C83" s="47">
        <v>45960</v>
      </c>
      <c r="D83" s="47"/>
      <c r="E83" s="31" t="s">
        <v>251</v>
      </c>
      <c r="F83" s="26" t="s">
        <v>250</v>
      </c>
      <c r="G83" s="24"/>
      <c r="H83" s="24">
        <f t="shared" si="1"/>
        <v>110</v>
      </c>
      <c r="I83" s="24"/>
      <c r="J83" s="24"/>
      <c r="K83" s="24"/>
      <c r="L83" s="24"/>
      <c r="M83" s="24"/>
      <c r="N83" s="24"/>
      <c r="O83" s="24"/>
      <c r="P83" s="24"/>
      <c r="Q83" s="24">
        <v>110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9"/>
    </row>
    <row r="84" spans="1:31" x14ac:dyDescent="0.3">
      <c r="A84" s="92">
        <v>45992</v>
      </c>
      <c r="B84" s="47">
        <v>45999</v>
      </c>
      <c r="C84" s="47">
        <v>45989</v>
      </c>
      <c r="D84" s="26">
        <v>414891094</v>
      </c>
      <c r="E84" s="31" t="s">
        <v>195</v>
      </c>
      <c r="F84" s="26" t="s">
        <v>255</v>
      </c>
      <c r="G84" s="24"/>
      <c r="H84" s="24">
        <f t="shared" si="1"/>
        <v>63.6</v>
      </c>
      <c r="I84" s="52">
        <v>10.6</v>
      </c>
      <c r="J84" s="24"/>
      <c r="K84" s="24"/>
      <c r="L84" s="24"/>
      <c r="M84" s="24"/>
      <c r="N84" s="24"/>
      <c r="O84" s="24"/>
      <c r="P84" s="24">
        <v>53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9"/>
    </row>
    <row r="85" spans="1:31" x14ac:dyDescent="0.3">
      <c r="A85" s="92">
        <v>45992</v>
      </c>
      <c r="B85" s="47">
        <v>45999</v>
      </c>
      <c r="C85" s="47">
        <v>45995</v>
      </c>
      <c r="D85" s="47"/>
      <c r="E85" s="31" t="s">
        <v>262</v>
      </c>
      <c r="F85" s="26" t="s">
        <v>261</v>
      </c>
      <c r="G85" s="24"/>
      <c r="H85" s="24">
        <f t="shared" si="1"/>
        <v>200</v>
      </c>
      <c r="I85" s="52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>
        <v>200</v>
      </c>
      <c r="AD85" s="24"/>
      <c r="AE85" s="29"/>
    </row>
    <row r="86" spans="1:31" x14ac:dyDescent="0.3">
      <c r="A86" s="92">
        <v>45992</v>
      </c>
      <c r="B86" s="47">
        <v>46004</v>
      </c>
      <c r="C86" s="47"/>
      <c r="D86" s="47"/>
      <c r="E86" s="31" t="s">
        <v>284</v>
      </c>
      <c r="F86" s="26"/>
      <c r="G86" s="24"/>
      <c r="H86" s="24">
        <v>102.97</v>
      </c>
      <c r="I86" s="52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>
        <v>102.97</v>
      </c>
      <c r="AB86" s="24"/>
      <c r="AC86" s="24"/>
      <c r="AD86" s="24"/>
      <c r="AE86" s="29"/>
    </row>
    <row r="87" spans="1:31" x14ac:dyDescent="0.3">
      <c r="A87" s="92">
        <v>45992</v>
      </c>
      <c r="B87" s="47">
        <v>46007</v>
      </c>
      <c r="C87" s="47"/>
      <c r="D87" s="47"/>
      <c r="E87" s="31" t="s">
        <v>269</v>
      </c>
      <c r="F87" s="53"/>
      <c r="G87" s="24"/>
      <c r="H87" s="24">
        <v>6</v>
      </c>
      <c r="I87" s="52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>
        <v>6</v>
      </c>
      <c r="AB87" s="24"/>
      <c r="AC87" s="24"/>
      <c r="AD87" s="24"/>
      <c r="AE87" s="29"/>
    </row>
    <row r="88" spans="1:31" x14ac:dyDescent="0.3">
      <c r="A88" s="92">
        <v>45992</v>
      </c>
      <c r="B88" s="47">
        <v>46022</v>
      </c>
      <c r="C88" s="47"/>
      <c r="D88" s="47"/>
      <c r="E88" s="31" t="s">
        <v>81</v>
      </c>
      <c r="F88" s="26"/>
      <c r="G88" s="24"/>
      <c r="H88" s="24">
        <f>SUM(I88:AD88)</f>
        <v>6</v>
      </c>
      <c r="I88" s="52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>
        <v>6</v>
      </c>
      <c r="V88" s="24"/>
      <c r="W88" s="24"/>
      <c r="X88" s="24"/>
      <c r="Y88" s="24"/>
      <c r="Z88" s="24"/>
      <c r="AA88" s="24"/>
      <c r="AB88" s="24"/>
      <c r="AC88" s="24"/>
      <c r="AD88" s="24"/>
      <c r="AE88" s="29"/>
    </row>
    <row r="89" spans="1:31" x14ac:dyDescent="0.3">
      <c r="A89" s="45">
        <v>46023</v>
      </c>
      <c r="B89" s="47">
        <v>46038</v>
      </c>
      <c r="C89" s="47"/>
      <c r="D89" s="47"/>
      <c r="E89" s="31" t="s">
        <v>284</v>
      </c>
      <c r="F89" s="26"/>
      <c r="G89" s="24"/>
      <c r="H89" s="24">
        <v>46</v>
      </c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>
        <v>46</v>
      </c>
      <c r="AB89" s="24"/>
      <c r="AC89" s="24"/>
      <c r="AD89" s="24"/>
      <c r="AE89" s="29"/>
    </row>
    <row r="90" spans="1:31" x14ac:dyDescent="0.3">
      <c r="A90" s="45">
        <v>46023</v>
      </c>
      <c r="B90" s="47">
        <v>46045</v>
      </c>
      <c r="C90" s="47"/>
      <c r="D90" s="47"/>
      <c r="E90" s="31" t="s">
        <v>249</v>
      </c>
      <c r="F90" s="53"/>
      <c r="G90" s="24"/>
      <c r="H90" s="24">
        <f t="shared" ref="H90:H107" si="2">SUM(I90:AD90)</f>
        <v>84.99</v>
      </c>
      <c r="I90" s="24">
        <v>14.16</v>
      </c>
      <c r="J90" s="24"/>
      <c r="K90" s="24"/>
      <c r="L90" s="24"/>
      <c r="M90" s="24">
        <v>70.83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9"/>
    </row>
    <row r="91" spans="1:31" x14ac:dyDescent="0.3">
      <c r="A91" s="45">
        <v>46023</v>
      </c>
      <c r="B91" s="47">
        <v>46045</v>
      </c>
      <c r="C91" s="47"/>
      <c r="D91" s="47"/>
      <c r="E91" s="42" t="s">
        <v>265</v>
      </c>
      <c r="F91" s="32" t="s">
        <v>267</v>
      </c>
      <c r="G91" s="24"/>
      <c r="H91" s="24">
        <f t="shared" si="2"/>
        <v>411.84</v>
      </c>
      <c r="I91" s="24"/>
      <c r="J91" s="24"/>
      <c r="K91" s="24">
        <v>411.84</v>
      </c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9"/>
    </row>
    <row r="92" spans="1:31" x14ac:dyDescent="0.3">
      <c r="A92" s="45">
        <v>46023</v>
      </c>
      <c r="B92" s="47">
        <v>46045</v>
      </c>
      <c r="C92" s="47"/>
      <c r="D92" s="47"/>
      <c r="E92" s="67" t="s">
        <v>266</v>
      </c>
      <c r="F92" s="32" t="s">
        <v>110</v>
      </c>
      <c r="G92" s="24"/>
      <c r="H92" s="24">
        <f t="shared" si="2"/>
        <v>20</v>
      </c>
      <c r="I92" s="24"/>
      <c r="J92" s="24"/>
      <c r="K92" s="24"/>
      <c r="L92" s="24"/>
      <c r="M92" s="24">
        <v>20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9"/>
    </row>
    <row r="93" spans="1:31" x14ac:dyDescent="0.3">
      <c r="A93" s="45">
        <v>46023</v>
      </c>
      <c r="B93" s="47">
        <v>46045</v>
      </c>
      <c r="C93" s="47"/>
      <c r="D93" s="47"/>
      <c r="E93" s="31" t="s">
        <v>270</v>
      </c>
      <c r="F93" s="86"/>
      <c r="G93" s="24">
        <v>108.97</v>
      </c>
      <c r="H93" s="24">
        <f t="shared" si="2"/>
        <v>0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9"/>
    </row>
    <row r="94" spans="1:31" x14ac:dyDescent="0.3">
      <c r="A94" s="45">
        <v>46023</v>
      </c>
      <c r="B94" s="47">
        <v>46045</v>
      </c>
      <c r="C94" s="47">
        <v>46006</v>
      </c>
      <c r="D94" s="47"/>
      <c r="E94" s="31" t="s">
        <v>275</v>
      </c>
      <c r="F94" s="26">
        <v>20560</v>
      </c>
      <c r="G94" s="24"/>
      <c r="H94" s="24">
        <f t="shared" si="2"/>
        <v>318</v>
      </c>
      <c r="I94" s="24">
        <v>53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>
        <v>265</v>
      </c>
      <c r="AD94" s="24"/>
      <c r="AE94" s="29"/>
    </row>
    <row r="95" spans="1:31" x14ac:dyDescent="0.3">
      <c r="A95" s="45">
        <v>46023</v>
      </c>
      <c r="B95" s="47">
        <v>46045</v>
      </c>
      <c r="C95" s="47">
        <v>46041</v>
      </c>
      <c r="D95" s="47"/>
      <c r="E95" s="31" t="s">
        <v>277</v>
      </c>
      <c r="F95" s="26" t="s">
        <v>276</v>
      </c>
      <c r="G95" s="24"/>
      <c r="H95" s="24">
        <f t="shared" si="2"/>
        <v>24</v>
      </c>
      <c r="I95" s="24"/>
      <c r="J95" s="24"/>
      <c r="K95" s="24"/>
      <c r="L95" s="24"/>
      <c r="M95" s="24">
        <v>24</v>
      </c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9"/>
    </row>
    <row r="96" spans="1:31" x14ac:dyDescent="0.3">
      <c r="A96" s="45">
        <v>46023</v>
      </c>
      <c r="B96" s="47">
        <v>46053</v>
      </c>
      <c r="C96" s="47"/>
      <c r="D96" s="47"/>
      <c r="E96" s="31" t="s">
        <v>81</v>
      </c>
      <c r="F96" s="26"/>
      <c r="G96" s="24"/>
      <c r="H96" s="24">
        <f t="shared" si="2"/>
        <v>6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>
        <v>6</v>
      </c>
      <c r="V96" s="24"/>
      <c r="W96" s="24"/>
      <c r="X96" s="24"/>
      <c r="Y96" s="24"/>
      <c r="Z96" s="24"/>
      <c r="AA96" s="24"/>
      <c r="AB96" s="24"/>
      <c r="AC96" s="24"/>
      <c r="AD96" s="24"/>
      <c r="AE96" s="29"/>
    </row>
    <row r="97" spans="1:31" x14ac:dyDescent="0.3">
      <c r="A97" s="45">
        <v>46054</v>
      </c>
      <c r="B97" s="47">
        <v>46069</v>
      </c>
      <c r="C97" s="47"/>
      <c r="D97" s="47"/>
      <c r="E97" s="31" t="s">
        <v>291</v>
      </c>
      <c r="F97" s="26"/>
      <c r="G97" s="24"/>
      <c r="H97" s="24">
        <f t="shared" si="2"/>
        <v>6</v>
      </c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>
        <v>6</v>
      </c>
      <c r="V97" s="24"/>
      <c r="W97" s="24"/>
      <c r="X97" s="24"/>
      <c r="Y97" s="24"/>
      <c r="Z97" s="24"/>
      <c r="AA97" s="24"/>
      <c r="AB97" s="24"/>
      <c r="AC97" s="24"/>
      <c r="AD97" s="24"/>
      <c r="AE97" s="29"/>
    </row>
    <row r="98" spans="1:31" x14ac:dyDescent="0.3">
      <c r="A98" s="45">
        <v>46054</v>
      </c>
      <c r="B98" s="47">
        <v>46069</v>
      </c>
      <c r="C98" s="47">
        <v>46014</v>
      </c>
      <c r="D98" s="47"/>
      <c r="E98" s="31" t="s">
        <v>278</v>
      </c>
      <c r="F98" s="26" t="s">
        <v>279</v>
      </c>
      <c r="G98" s="24"/>
      <c r="H98" s="24">
        <f t="shared" si="2"/>
        <v>110</v>
      </c>
      <c r="I98" s="24"/>
      <c r="J98" s="24"/>
      <c r="K98" s="24"/>
      <c r="L98" s="24"/>
      <c r="M98" s="24"/>
      <c r="N98" s="24"/>
      <c r="O98" s="24"/>
      <c r="P98" s="24"/>
      <c r="Q98" s="24">
        <v>110</v>
      </c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9"/>
    </row>
    <row r="99" spans="1:31" x14ac:dyDescent="0.3">
      <c r="A99" s="45">
        <v>46054</v>
      </c>
      <c r="B99" s="47">
        <v>46069</v>
      </c>
      <c r="C99" s="47">
        <v>46049</v>
      </c>
      <c r="D99" s="47" t="s">
        <v>281</v>
      </c>
      <c r="E99" s="31" t="s">
        <v>280</v>
      </c>
      <c r="F99" s="53">
        <v>83621</v>
      </c>
      <c r="G99" s="24"/>
      <c r="H99" s="24">
        <f t="shared" si="2"/>
        <v>158.4</v>
      </c>
      <c r="I99" s="24">
        <v>26.4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>
        <v>132</v>
      </c>
      <c r="W99" s="24"/>
      <c r="X99" s="24"/>
      <c r="Y99" s="24"/>
      <c r="Z99" s="24"/>
      <c r="AA99" s="24"/>
      <c r="AB99" s="24"/>
      <c r="AC99" s="24"/>
      <c r="AD99" s="24"/>
      <c r="AE99" s="29"/>
    </row>
    <row r="100" spans="1:31" x14ac:dyDescent="0.3">
      <c r="A100" s="45">
        <v>46054</v>
      </c>
      <c r="B100" s="47">
        <v>46069</v>
      </c>
      <c r="C100" s="47"/>
      <c r="D100" s="47"/>
      <c r="E100" s="42" t="s">
        <v>286</v>
      </c>
      <c r="F100" s="32" t="s">
        <v>288</v>
      </c>
      <c r="G100" s="24"/>
      <c r="H100" s="24">
        <f t="shared" si="2"/>
        <v>411.84</v>
      </c>
      <c r="I100" s="24"/>
      <c r="J100" s="24"/>
      <c r="K100" s="24">
        <v>411.84</v>
      </c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9"/>
    </row>
    <row r="101" spans="1:31" x14ac:dyDescent="0.3">
      <c r="A101" s="45">
        <v>46054</v>
      </c>
      <c r="B101" s="47">
        <v>46069</v>
      </c>
      <c r="C101" s="47"/>
      <c r="D101" s="47"/>
      <c r="E101" s="67" t="s">
        <v>287</v>
      </c>
      <c r="F101" s="32" t="s">
        <v>110</v>
      </c>
      <c r="G101" s="24"/>
      <c r="H101" s="24">
        <f t="shared" si="2"/>
        <v>20</v>
      </c>
      <c r="I101" s="24"/>
      <c r="J101" s="24"/>
      <c r="K101" s="24"/>
      <c r="L101" s="24"/>
      <c r="M101" s="24">
        <v>20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9"/>
    </row>
    <row r="102" spans="1:31" x14ac:dyDescent="0.3">
      <c r="A102" s="45">
        <v>46054</v>
      </c>
      <c r="B102" s="47">
        <v>46081</v>
      </c>
      <c r="C102" s="47"/>
      <c r="D102" s="47"/>
      <c r="E102" s="31" t="s">
        <v>81</v>
      </c>
      <c r="F102" s="32"/>
      <c r="G102" s="24"/>
      <c r="H102" s="24">
        <f t="shared" si="2"/>
        <v>6</v>
      </c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>
        <v>6</v>
      </c>
      <c r="V102" s="24"/>
      <c r="W102" s="24"/>
      <c r="X102" s="24"/>
      <c r="Y102" s="24"/>
      <c r="Z102" s="24"/>
      <c r="AA102" s="24"/>
      <c r="AB102" s="24"/>
      <c r="AC102" s="24"/>
      <c r="AD102" s="24"/>
      <c r="AE102" s="29"/>
    </row>
    <row r="103" spans="1:31" x14ac:dyDescent="0.3">
      <c r="A103" s="45">
        <v>46082</v>
      </c>
      <c r="B103" s="47">
        <v>46083</v>
      </c>
      <c r="C103" s="47"/>
      <c r="D103" s="47"/>
      <c r="E103" s="31" t="s">
        <v>302</v>
      </c>
      <c r="F103" s="32"/>
      <c r="G103" s="24">
        <v>5454</v>
      </c>
      <c r="H103" s="24">
        <f t="shared" si="2"/>
        <v>0</v>
      </c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9"/>
    </row>
    <row r="104" spans="1:31" ht="27.6" x14ac:dyDescent="0.3">
      <c r="A104" s="45">
        <v>46082</v>
      </c>
      <c r="B104" s="47">
        <v>46097</v>
      </c>
      <c r="C104" s="47">
        <v>46060</v>
      </c>
      <c r="D104" s="47"/>
      <c r="E104" s="87" t="s">
        <v>289</v>
      </c>
      <c r="F104" s="88">
        <v>422002954239</v>
      </c>
      <c r="G104" s="24"/>
      <c r="H104" s="24">
        <f t="shared" si="2"/>
        <v>70</v>
      </c>
      <c r="I104" s="24"/>
      <c r="J104" s="24"/>
      <c r="K104" s="24"/>
      <c r="L104" s="24">
        <v>70</v>
      </c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9"/>
    </row>
    <row r="105" spans="1:31" x14ac:dyDescent="0.3">
      <c r="A105" s="45">
        <v>46082</v>
      </c>
      <c r="B105" s="47">
        <v>46097</v>
      </c>
      <c r="C105" s="47"/>
      <c r="D105" s="47"/>
      <c r="E105" s="31" t="s">
        <v>282</v>
      </c>
      <c r="F105" s="26"/>
      <c r="G105" s="24"/>
      <c r="H105" s="24">
        <f t="shared" si="2"/>
        <v>150</v>
      </c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>
        <v>150</v>
      </c>
      <c r="Z105" s="24"/>
      <c r="AA105" s="24"/>
      <c r="AB105" s="24"/>
      <c r="AC105" s="24"/>
      <c r="AD105" s="24"/>
      <c r="AE105" s="29"/>
    </row>
    <row r="106" spans="1:31" x14ac:dyDescent="0.3">
      <c r="A106" s="45">
        <v>46082</v>
      </c>
      <c r="B106" s="47">
        <v>46097</v>
      </c>
      <c r="C106" s="47"/>
      <c r="D106" s="47"/>
      <c r="E106" s="31" t="s">
        <v>291</v>
      </c>
      <c r="F106" s="26"/>
      <c r="G106" s="24"/>
      <c r="H106" s="24">
        <f t="shared" si="2"/>
        <v>6</v>
      </c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>
        <v>6</v>
      </c>
      <c r="V106" s="24"/>
      <c r="W106" s="24"/>
      <c r="X106" s="24"/>
      <c r="Y106" s="24"/>
      <c r="Z106" s="24"/>
      <c r="AA106" s="24"/>
      <c r="AB106" s="24"/>
      <c r="AC106" s="24"/>
      <c r="AD106" s="24"/>
      <c r="AE106" s="29"/>
    </row>
    <row r="107" spans="1:31" x14ac:dyDescent="0.3">
      <c r="A107" s="45">
        <v>46082</v>
      </c>
      <c r="B107" s="47">
        <v>46104</v>
      </c>
      <c r="C107" s="47">
        <v>46114</v>
      </c>
      <c r="D107" s="47" t="s">
        <v>304</v>
      </c>
      <c r="E107" s="31" t="s">
        <v>301</v>
      </c>
      <c r="F107" s="26" t="s">
        <v>303</v>
      </c>
      <c r="G107" s="24"/>
      <c r="H107" s="24">
        <f t="shared" si="2"/>
        <v>42</v>
      </c>
      <c r="I107" s="24">
        <v>7</v>
      </c>
      <c r="J107" s="24">
        <v>35</v>
      </c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9"/>
    </row>
    <row r="108" spans="1:31" x14ac:dyDescent="0.3">
      <c r="A108" s="45">
        <v>46082</v>
      </c>
      <c r="B108" s="47">
        <v>46112</v>
      </c>
      <c r="C108" s="47"/>
      <c r="D108" s="47"/>
      <c r="E108" s="31" t="s">
        <v>81</v>
      </c>
      <c r="F108" s="26"/>
      <c r="G108" s="24"/>
      <c r="H108" s="24">
        <f t="shared" ref="H108" si="3">SUM(I108:AD108)</f>
        <v>7</v>
      </c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>
        <v>7</v>
      </c>
      <c r="V108" s="24"/>
      <c r="W108" s="24"/>
      <c r="X108" s="24"/>
      <c r="Y108" s="24"/>
      <c r="Z108" s="24"/>
      <c r="AA108" s="24"/>
      <c r="AB108" s="24"/>
      <c r="AC108" s="24"/>
      <c r="AD108" s="24"/>
      <c r="AE108" s="29"/>
    </row>
    <row r="109" spans="1:31" x14ac:dyDescent="0.3">
      <c r="A109" s="45"/>
      <c r="B109" s="50"/>
      <c r="C109" s="50"/>
      <c r="D109" s="50"/>
      <c r="E109" s="31"/>
      <c r="F109" s="26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9"/>
    </row>
    <row r="110" spans="1:31" x14ac:dyDescent="0.3">
      <c r="A110" s="44"/>
      <c r="B110" s="18"/>
      <c r="C110" s="18"/>
      <c r="D110" s="18"/>
      <c r="E110" s="40"/>
      <c r="F110" s="18"/>
      <c r="G110" s="84">
        <f t="shared" ref="G110:AD110" si="4">SUM(G5:G109)</f>
        <v>21286.940000000002</v>
      </c>
      <c r="H110" s="84">
        <f t="shared" si="4"/>
        <v>24562.770000000004</v>
      </c>
      <c r="I110" s="84">
        <f t="shared" si="4"/>
        <v>2061.3000000000002</v>
      </c>
      <c r="J110" s="84">
        <f t="shared" si="4"/>
        <v>1469.29</v>
      </c>
      <c r="K110" s="84">
        <f t="shared" si="4"/>
        <v>3074.1800000000003</v>
      </c>
      <c r="L110" s="84">
        <f t="shared" si="4"/>
        <v>70</v>
      </c>
      <c r="M110" s="84">
        <f t="shared" si="4"/>
        <v>285.24</v>
      </c>
      <c r="N110" s="84">
        <f t="shared" si="4"/>
        <v>325</v>
      </c>
      <c r="O110" s="84">
        <f t="shared" si="4"/>
        <v>1561.11</v>
      </c>
      <c r="P110" s="84">
        <f t="shared" si="4"/>
        <v>598</v>
      </c>
      <c r="Q110" s="84">
        <f t="shared" si="4"/>
        <v>545</v>
      </c>
      <c r="R110" s="84">
        <f t="shared" si="4"/>
        <v>0</v>
      </c>
      <c r="S110" s="84">
        <f t="shared" si="4"/>
        <v>1500</v>
      </c>
      <c r="T110" s="84">
        <f t="shared" si="4"/>
        <v>327.99</v>
      </c>
      <c r="U110" s="84">
        <f t="shared" si="4"/>
        <v>91</v>
      </c>
      <c r="V110" s="84">
        <f t="shared" si="4"/>
        <v>132</v>
      </c>
      <c r="W110" s="84">
        <f t="shared" si="4"/>
        <v>0</v>
      </c>
      <c r="X110" s="84">
        <f t="shared" si="4"/>
        <v>3747.18</v>
      </c>
      <c r="Y110" s="84">
        <f t="shared" si="4"/>
        <v>1434.01</v>
      </c>
      <c r="Z110" s="84">
        <f t="shared" si="4"/>
        <v>2821.7200000000003</v>
      </c>
      <c r="AA110" s="84">
        <f t="shared" si="4"/>
        <v>154.97</v>
      </c>
      <c r="AB110" s="84">
        <f t="shared" si="4"/>
        <v>1826.74</v>
      </c>
      <c r="AC110" s="84">
        <f t="shared" si="4"/>
        <v>2521.37</v>
      </c>
      <c r="AD110" s="84">
        <f t="shared" si="4"/>
        <v>16.670000000000002</v>
      </c>
      <c r="AE110" s="40"/>
    </row>
    <row r="111" spans="1:31" x14ac:dyDescent="0.3">
      <c r="A111" s="18"/>
      <c r="E111" s="1"/>
      <c r="F111" s="28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1"/>
    </row>
    <row r="112" spans="1:31" x14ac:dyDescent="0.3">
      <c r="B112" s="28" t="s">
        <v>37</v>
      </c>
      <c r="C112" s="28"/>
      <c r="D112" s="28"/>
      <c r="G112" s="22"/>
      <c r="H112" s="15">
        <f>H110-I110</f>
        <v>22501.470000000005</v>
      </c>
    </row>
    <row r="114" spans="2:30" x14ac:dyDescent="0.3">
      <c r="B114" s="3" t="s">
        <v>26</v>
      </c>
      <c r="E114" s="15">
        <f>G110-9492.53</f>
        <v>11794.410000000002</v>
      </c>
      <c r="F114" s="49">
        <f>E114+'Community Minibus'!E114+'Community Minibus Savings'!I27</f>
        <v>23980.710000000003</v>
      </c>
      <c r="Z114" s="15">
        <v>9679.65</v>
      </c>
      <c r="AD114" s="2"/>
    </row>
    <row r="115" spans="2:30" x14ac:dyDescent="0.3">
      <c r="B115" s="3" t="s">
        <v>27</v>
      </c>
      <c r="E115" s="15">
        <f>K110</f>
        <v>3074.1800000000003</v>
      </c>
      <c r="F115" s="49">
        <f>E115+'Community Minibus'!E115</f>
        <v>4771.8900000000003</v>
      </c>
      <c r="H115" s="49"/>
      <c r="I115" s="49" t="s">
        <v>39</v>
      </c>
      <c r="J115" s="49" t="s">
        <v>40</v>
      </c>
      <c r="K115" s="49" t="s">
        <v>41</v>
      </c>
      <c r="L115" s="49"/>
      <c r="M115" s="49" t="s">
        <v>42</v>
      </c>
      <c r="Z115" s="15">
        <f>H110-Z114</f>
        <v>14883.120000000004</v>
      </c>
      <c r="AD115" s="2"/>
    </row>
    <row r="116" spans="2:30" x14ac:dyDescent="0.3">
      <c r="B116" s="3" t="s">
        <v>28</v>
      </c>
      <c r="E116" s="15">
        <f>SUM(I110:AD110)-K110</f>
        <v>21488.59</v>
      </c>
      <c r="F116" s="49">
        <f>'Community Minibus'!E116+'Rushton PC'!E116</f>
        <v>25045.14</v>
      </c>
      <c r="H116" s="48">
        <v>45748</v>
      </c>
      <c r="I116" s="49">
        <v>28687.22</v>
      </c>
      <c r="J116" s="49">
        <f t="shared" ref="J116:J127" si="5">I116+M116-K116</f>
        <v>36891.4</v>
      </c>
      <c r="K116" s="51">
        <f t="shared" ref="K116:K127" si="6">SUMIF(A:A,H116,H:H)</f>
        <v>2883.3500000000004</v>
      </c>
      <c r="L116" s="51"/>
      <c r="M116" s="51">
        <f t="shared" ref="M116:M127" si="7">SUMIF(A:A,H116,G:G)</f>
        <v>11087.53</v>
      </c>
      <c r="Z116" s="15">
        <f>Z115-I110</f>
        <v>12821.820000000003</v>
      </c>
      <c r="AD116" s="2"/>
    </row>
    <row r="117" spans="2:30" x14ac:dyDescent="0.3">
      <c r="H117" s="48">
        <v>45778</v>
      </c>
      <c r="I117" s="49">
        <f t="shared" ref="I117:I122" si="8">J116</f>
        <v>36891.4</v>
      </c>
      <c r="J117" s="49">
        <f t="shared" si="5"/>
        <v>33993.279999999999</v>
      </c>
      <c r="K117" s="51">
        <f t="shared" si="6"/>
        <v>2898.12</v>
      </c>
      <c r="L117" s="51"/>
      <c r="M117" s="51">
        <f t="shared" si="7"/>
        <v>0</v>
      </c>
    </row>
    <row r="118" spans="2:30" x14ac:dyDescent="0.3">
      <c r="H118" s="48">
        <v>45809</v>
      </c>
      <c r="I118" s="49">
        <f t="shared" si="8"/>
        <v>33993.279999999999</v>
      </c>
      <c r="J118" s="49">
        <f t="shared" si="5"/>
        <v>28300.17</v>
      </c>
      <c r="K118" s="51">
        <f t="shared" si="6"/>
        <v>5693.11</v>
      </c>
      <c r="L118" s="51"/>
      <c r="M118" s="51">
        <f t="shared" si="7"/>
        <v>0</v>
      </c>
    </row>
    <row r="119" spans="2:30" x14ac:dyDescent="0.3">
      <c r="H119" s="48">
        <v>45839</v>
      </c>
      <c r="I119" s="49">
        <f t="shared" si="8"/>
        <v>28300.17</v>
      </c>
      <c r="J119" s="49">
        <f t="shared" si="5"/>
        <v>27881.739999999998</v>
      </c>
      <c r="K119" s="51">
        <f t="shared" si="6"/>
        <v>418.43</v>
      </c>
      <c r="L119" s="51"/>
      <c r="M119" s="51">
        <f t="shared" si="7"/>
        <v>0</v>
      </c>
    </row>
    <row r="120" spans="2:30" x14ac:dyDescent="0.3">
      <c r="H120" s="48">
        <v>45870</v>
      </c>
      <c r="I120" s="49">
        <f t="shared" si="8"/>
        <v>27881.739999999998</v>
      </c>
      <c r="J120" s="49">
        <f t="shared" si="5"/>
        <v>27322.28</v>
      </c>
      <c r="K120" s="51">
        <f t="shared" si="6"/>
        <v>559.46</v>
      </c>
      <c r="L120" s="51"/>
      <c r="M120" s="51">
        <f t="shared" si="7"/>
        <v>0</v>
      </c>
    </row>
    <row r="121" spans="2:30" x14ac:dyDescent="0.3">
      <c r="H121" s="48">
        <v>45901</v>
      </c>
      <c r="I121" s="49">
        <f t="shared" si="8"/>
        <v>27322.28</v>
      </c>
      <c r="J121" s="49">
        <f t="shared" si="5"/>
        <v>24838.149999999998</v>
      </c>
      <c r="K121" s="51">
        <f t="shared" si="6"/>
        <v>2484.13</v>
      </c>
      <c r="L121" s="51"/>
      <c r="M121" s="51">
        <f t="shared" si="7"/>
        <v>0</v>
      </c>
    </row>
    <row r="122" spans="2:30" x14ac:dyDescent="0.3">
      <c r="H122" s="48">
        <v>45931</v>
      </c>
      <c r="I122" s="49">
        <f t="shared" si="8"/>
        <v>24838.149999999998</v>
      </c>
      <c r="J122" s="49">
        <f t="shared" si="5"/>
        <v>21596.21</v>
      </c>
      <c r="K122" s="51">
        <f t="shared" si="6"/>
        <v>3241.94</v>
      </c>
      <c r="L122" s="51"/>
      <c r="M122" s="51">
        <f t="shared" si="7"/>
        <v>0</v>
      </c>
    </row>
    <row r="123" spans="2:30" x14ac:dyDescent="0.3">
      <c r="H123" s="48">
        <v>45962</v>
      </c>
      <c r="I123" s="49">
        <f>J122</f>
        <v>21596.21</v>
      </c>
      <c r="J123" s="49">
        <f t="shared" si="5"/>
        <v>22925.53</v>
      </c>
      <c r="K123" s="51">
        <f t="shared" si="6"/>
        <v>3307.12</v>
      </c>
      <c r="L123" s="51"/>
      <c r="M123" s="51">
        <f t="shared" si="7"/>
        <v>4636.4399999999996</v>
      </c>
    </row>
    <row r="124" spans="2:30" x14ac:dyDescent="0.3">
      <c r="H124" s="48">
        <v>45992</v>
      </c>
      <c r="I124" s="49">
        <f>J123</f>
        <v>22925.53</v>
      </c>
      <c r="J124" s="49">
        <f t="shared" si="5"/>
        <v>21746.489999999998</v>
      </c>
      <c r="K124" s="51">
        <f t="shared" si="6"/>
        <v>1179.0400000000002</v>
      </c>
      <c r="L124" s="51"/>
      <c r="M124" s="51">
        <f t="shared" si="7"/>
        <v>0</v>
      </c>
    </row>
    <row r="125" spans="2:30" x14ac:dyDescent="0.3">
      <c r="H125" s="48">
        <v>46023</v>
      </c>
      <c r="I125" s="49">
        <f>J124</f>
        <v>21746.489999999998</v>
      </c>
      <c r="J125" s="49">
        <f t="shared" si="5"/>
        <v>20944.629999999997</v>
      </c>
      <c r="K125" s="51">
        <f t="shared" si="6"/>
        <v>910.82999999999993</v>
      </c>
      <c r="L125" s="51"/>
      <c r="M125" s="51">
        <f t="shared" si="7"/>
        <v>108.97</v>
      </c>
    </row>
    <row r="126" spans="2:30" x14ac:dyDescent="0.3">
      <c r="H126" s="48">
        <v>46054</v>
      </c>
      <c r="I126" s="49">
        <f>J125</f>
        <v>20944.629999999997</v>
      </c>
      <c r="J126" s="49">
        <f t="shared" si="5"/>
        <v>20232.389999999996</v>
      </c>
      <c r="K126" s="51">
        <f t="shared" si="6"/>
        <v>712.24</v>
      </c>
      <c r="L126" s="51"/>
      <c r="M126" s="51">
        <f t="shared" si="7"/>
        <v>0</v>
      </c>
    </row>
    <row r="127" spans="2:30" x14ac:dyDescent="0.3">
      <c r="H127" s="48">
        <v>46082</v>
      </c>
      <c r="I127" s="49">
        <f>J126</f>
        <v>20232.389999999996</v>
      </c>
      <c r="J127" s="93">
        <f t="shared" si="5"/>
        <v>25411.389999999996</v>
      </c>
      <c r="K127" s="51">
        <f t="shared" si="6"/>
        <v>275</v>
      </c>
      <c r="L127" s="51"/>
      <c r="M127" s="51">
        <f t="shared" si="7"/>
        <v>5454</v>
      </c>
    </row>
  </sheetData>
  <autoFilter ref="B4:AE110" xr:uid="{00000000-0001-0000-0000-000000000000}"/>
  <phoneticPr fontId="2" type="noConversion"/>
  <pageMargins left="0.75" right="0.75" top="1" bottom="1" header="0.5" footer="0.5"/>
  <pageSetup paperSize="9" scale="21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V125"/>
  <sheetViews>
    <sheetView showGridLines="0" zoomScale="80" zoomScaleNormal="80" workbookViewId="0">
      <pane xSplit="5" ySplit="5" topLeftCell="F100" activePane="bottomRight" state="frozen"/>
      <selection activeCell="A3" sqref="A3"/>
      <selection pane="topRight" activeCell="A3" sqref="A3"/>
      <selection pane="bottomLeft" activeCell="A3" sqref="A3"/>
      <selection pane="bottomRight" activeCell="H93" sqref="H93:H95"/>
    </sheetView>
  </sheetViews>
  <sheetFormatPr defaultColWidth="18.33203125" defaultRowHeight="13.8" x14ac:dyDescent="0.3"/>
  <cols>
    <col min="1" max="3" width="12" style="2" customWidth="1"/>
    <col min="4" max="4" width="15.6640625" style="2" bestFit="1" customWidth="1"/>
    <col min="5" max="5" width="75.6640625" style="2" bestFit="1" customWidth="1"/>
    <col min="6" max="6" width="18.5546875" style="3" bestFit="1" customWidth="1"/>
    <col min="7" max="7" width="10.77734375" style="15" customWidth="1"/>
    <col min="8" max="8" width="10.44140625" style="15" customWidth="1"/>
    <col min="9" max="9" width="10" style="15" bestFit="1" customWidth="1"/>
    <col min="10" max="10" width="12.88671875" style="15" bestFit="1" customWidth="1"/>
    <col min="11" max="11" width="12.21875" style="15" bestFit="1" customWidth="1"/>
    <col min="12" max="12" width="11" style="15" bestFit="1" customWidth="1"/>
    <col min="13" max="13" width="11" style="15" customWidth="1"/>
    <col min="14" max="14" width="9.6640625" style="15" customWidth="1"/>
    <col min="15" max="15" width="12" style="15" bestFit="1" customWidth="1"/>
    <col min="16" max="16" width="7.109375" style="15" customWidth="1"/>
    <col min="17" max="17" width="8.6640625" style="15" customWidth="1"/>
    <col min="18" max="18" width="9.6640625" style="15" customWidth="1"/>
    <col min="19" max="19" width="7.5546875" style="15" bestFit="1" customWidth="1"/>
    <col min="20" max="20" width="8.77734375" style="15" customWidth="1"/>
    <col min="21" max="21" width="9.6640625" style="15" customWidth="1"/>
    <col min="22" max="22" width="8.109375" style="15" customWidth="1"/>
    <col min="23" max="16384" width="18.33203125" style="2"/>
  </cols>
  <sheetData>
    <row r="1" spans="1:22" ht="18" x14ac:dyDescent="0.35">
      <c r="A1" s="38"/>
      <c r="B1" s="38" t="s">
        <v>22</v>
      </c>
      <c r="C1" s="38"/>
      <c r="D1" s="38"/>
      <c r="E1" s="39"/>
      <c r="F1" s="2"/>
      <c r="H1" s="3"/>
    </row>
    <row r="2" spans="1:22" ht="18" x14ac:dyDescent="0.35">
      <c r="A2" s="38"/>
      <c r="B2" s="38" t="s">
        <v>51</v>
      </c>
      <c r="C2" s="38"/>
      <c r="D2" s="38"/>
      <c r="E2" s="39"/>
    </row>
    <row r="5" spans="1:22" s="3" customFormat="1" ht="55.2" x14ac:dyDescent="0.3">
      <c r="A5" s="16"/>
      <c r="B5" s="16" t="s">
        <v>3</v>
      </c>
      <c r="C5" s="16" t="s">
        <v>220</v>
      </c>
      <c r="D5" s="16" t="s">
        <v>221</v>
      </c>
      <c r="E5" s="16" t="s">
        <v>4</v>
      </c>
      <c r="F5" s="16" t="s">
        <v>6</v>
      </c>
      <c r="G5" s="17" t="s">
        <v>35</v>
      </c>
      <c r="H5" s="17" t="s">
        <v>34</v>
      </c>
      <c r="I5" s="17" t="s">
        <v>5</v>
      </c>
      <c r="J5" s="17" t="s">
        <v>15</v>
      </c>
      <c r="K5" s="17" t="s">
        <v>7</v>
      </c>
      <c r="L5" s="17" t="s">
        <v>8</v>
      </c>
      <c r="M5" s="17" t="s">
        <v>46</v>
      </c>
      <c r="N5" s="17" t="s">
        <v>10</v>
      </c>
      <c r="O5" s="17" t="s">
        <v>11</v>
      </c>
      <c r="P5" s="17" t="s">
        <v>12</v>
      </c>
      <c r="Q5" s="17" t="s">
        <v>23</v>
      </c>
      <c r="R5" s="17" t="s">
        <v>24</v>
      </c>
      <c r="S5" s="17" t="s">
        <v>25</v>
      </c>
      <c r="T5" s="17" t="s">
        <v>1</v>
      </c>
      <c r="U5" s="17" t="s">
        <v>19</v>
      </c>
      <c r="V5" s="17" t="s">
        <v>21</v>
      </c>
    </row>
    <row r="6" spans="1:22" x14ac:dyDescent="0.3">
      <c r="A6" s="45">
        <v>45748</v>
      </c>
      <c r="B6" s="55">
        <v>45755</v>
      </c>
      <c r="C6" s="55"/>
      <c r="D6" s="55"/>
      <c r="E6" s="56" t="s">
        <v>78</v>
      </c>
      <c r="F6" s="32"/>
      <c r="G6" s="34">
        <v>148.5</v>
      </c>
      <c r="H6" s="34">
        <f t="shared" ref="H6:H69" si="0">SUM(I6:V6)</f>
        <v>0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x14ac:dyDescent="0.3">
      <c r="A7" s="45">
        <v>45748</v>
      </c>
      <c r="B7" s="55">
        <v>45762</v>
      </c>
      <c r="C7" s="55"/>
      <c r="D7" s="55"/>
      <c r="E7" s="57" t="s">
        <v>58</v>
      </c>
      <c r="F7" s="32">
        <v>11556355</v>
      </c>
      <c r="G7" s="34"/>
      <c r="H7" s="34">
        <f t="shared" si="0"/>
        <v>91.22</v>
      </c>
      <c r="I7" s="34">
        <v>15.2</v>
      </c>
      <c r="J7" s="34"/>
      <c r="K7" s="34"/>
      <c r="L7" s="34"/>
      <c r="M7" s="34"/>
      <c r="N7" s="34"/>
      <c r="O7" s="34"/>
      <c r="P7" s="34"/>
      <c r="Q7" s="34"/>
      <c r="R7" s="34"/>
      <c r="S7" s="34">
        <v>76.02</v>
      </c>
      <c r="T7" s="34"/>
      <c r="U7" s="34"/>
      <c r="V7" s="34"/>
    </row>
    <row r="8" spans="1:22" x14ac:dyDescent="0.3">
      <c r="A8" s="45">
        <v>45748</v>
      </c>
      <c r="B8" s="55">
        <v>45775</v>
      </c>
      <c r="C8" s="55"/>
      <c r="D8" s="55"/>
      <c r="E8" s="57" t="s">
        <v>59</v>
      </c>
      <c r="F8" s="32"/>
      <c r="G8" s="34">
        <v>1890</v>
      </c>
      <c r="H8" s="34">
        <f t="shared" si="0"/>
        <v>0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x14ac:dyDescent="0.3">
      <c r="A9" s="45">
        <v>45748</v>
      </c>
      <c r="B9" s="55">
        <v>45775</v>
      </c>
      <c r="C9" s="55"/>
      <c r="D9" s="55"/>
      <c r="E9" s="56" t="s">
        <v>67</v>
      </c>
      <c r="F9" s="32" t="s">
        <v>66</v>
      </c>
      <c r="G9" s="34"/>
      <c r="H9" s="34">
        <f t="shared" si="0"/>
        <v>18</v>
      </c>
      <c r="I9" s="34"/>
      <c r="J9" s="34"/>
      <c r="K9" s="34"/>
      <c r="L9" s="34">
        <v>18</v>
      </c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2" x14ac:dyDescent="0.3">
      <c r="A10" s="45">
        <v>45748</v>
      </c>
      <c r="B10" s="55">
        <v>45775</v>
      </c>
      <c r="C10" s="55"/>
      <c r="D10" s="55"/>
      <c r="E10" s="56" t="s">
        <v>52</v>
      </c>
      <c r="F10" s="32" t="s">
        <v>53</v>
      </c>
      <c r="G10" s="34"/>
      <c r="H10" s="34">
        <f t="shared" si="0"/>
        <v>10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>
        <v>10</v>
      </c>
      <c r="V10" s="34"/>
    </row>
    <row r="11" spans="1:22" x14ac:dyDescent="0.3">
      <c r="A11" s="45">
        <v>45748</v>
      </c>
      <c r="B11" s="55">
        <v>45776</v>
      </c>
      <c r="C11" s="55"/>
      <c r="D11" s="55"/>
      <c r="E11" s="56" t="s">
        <v>79</v>
      </c>
      <c r="F11" s="32"/>
      <c r="G11" s="34">
        <v>96.8</v>
      </c>
      <c r="H11" s="34">
        <f t="shared" si="0"/>
        <v>0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x14ac:dyDescent="0.3">
      <c r="A12" s="45">
        <v>45748</v>
      </c>
      <c r="B12" s="55">
        <v>45777</v>
      </c>
      <c r="C12" s="55"/>
      <c r="D12" s="55"/>
      <c r="E12" s="56" t="s">
        <v>80</v>
      </c>
      <c r="F12" s="32"/>
      <c r="G12" s="34"/>
      <c r="H12" s="34">
        <f t="shared" si="0"/>
        <v>6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>
        <v>6</v>
      </c>
      <c r="U12" s="34"/>
      <c r="V12" s="34"/>
    </row>
    <row r="13" spans="1:22" x14ac:dyDescent="0.3">
      <c r="A13" s="45">
        <v>45778</v>
      </c>
      <c r="B13" s="55">
        <v>45785</v>
      </c>
      <c r="C13" s="55"/>
      <c r="D13" s="55"/>
      <c r="E13" s="56" t="s">
        <v>69</v>
      </c>
      <c r="F13" s="32" t="s">
        <v>70</v>
      </c>
      <c r="G13" s="34"/>
      <c r="H13" s="34">
        <f t="shared" si="0"/>
        <v>403.08</v>
      </c>
      <c r="I13" s="34">
        <v>67.180000000000007</v>
      </c>
      <c r="J13" s="34"/>
      <c r="K13" s="34"/>
      <c r="L13" s="34"/>
      <c r="M13" s="34"/>
      <c r="N13" s="34"/>
      <c r="O13" s="34"/>
      <c r="P13" s="34"/>
      <c r="Q13" s="34"/>
      <c r="R13" s="34">
        <v>335.9</v>
      </c>
      <c r="S13" s="34"/>
      <c r="T13" s="34"/>
      <c r="U13" s="34"/>
      <c r="V13" s="34"/>
    </row>
    <row r="14" spans="1:22" x14ac:dyDescent="0.3">
      <c r="A14" s="45">
        <v>45778</v>
      </c>
      <c r="B14" s="55">
        <v>45785</v>
      </c>
      <c r="C14" s="55"/>
      <c r="D14" s="55"/>
      <c r="E14" s="56" t="s">
        <v>71</v>
      </c>
      <c r="F14" s="32" t="s">
        <v>73</v>
      </c>
      <c r="G14" s="34"/>
      <c r="H14" s="34">
        <f t="shared" si="0"/>
        <v>30</v>
      </c>
      <c r="I14" s="34"/>
      <c r="J14" s="34"/>
      <c r="K14" s="34"/>
      <c r="L14" s="34"/>
      <c r="M14" s="34"/>
      <c r="N14" s="34"/>
      <c r="O14" s="34"/>
      <c r="P14" s="34"/>
      <c r="Q14" s="34"/>
      <c r="R14" s="34">
        <v>30</v>
      </c>
      <c r="S14" s="34"/>
      <c r="T14" s="34"/>
      <c r="U14" s="34"/>
      <c r="V14" s="34"/>
    </row>
    <row r="15" spans="1:22" x14ac:dyDescent="0.3">
      <c r="A15" s="45">
        <v>45778</v>
      </c>
      <c r="B15" s="55">
        <v>45785</v>
      </c>
      <c r="C15" s="55"/>
      <c r="D15" s="55"/>
      <c r="E15" s="56" t="s">
        <v>72</v>
      </c>
      <c r="F15" s="32" t="s">
        <v>74</v>
      </c>
      <c r="G15" s="34"/>
      <c r="H15" s="34">
        <f t="shared" si="0"/>
        <v>42.71</v>
      </c>
      <c r="I15" s="34"/>
      <c r="J15" s="34"/>
      <c r="K15" s="34"/>
      <c r="L15" s="34">
        <v>42.71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x14ac:dyDescent="0.3">
      <c r="A16" s="45">
        <v>45778</v>
      </c>
      <c r="B16" s="55">
        <v>45790</v>
      </c>
      <c r="C16" s="55"/>
      <c r="D16" s="55"/>
      <c r="E16" s="56" t="s">
        <v>105</v>
      </c>
      <c r="F16" s="78">
        <v>1166317</v>
      </c>
      <c r="G16" s="34"/>
      <c r="H16" s="34">
        <f t="shared" si="0"/>
        <v>73.63</v>
      </c>
      <c r="I16" s="34">
        <v>12.27</v>
      </c>
      <c r="J16" s="34"/>
      <c r="K16" s="34"/>
      <c r="L16" s="34"/>
      <c r="M16" s="34"/>
      <c r="N16" s="34"/>
      <c r="O16" s="34"/>
      <c r="P16" s="34"/>
      <c r="Q16" s="34"/>
      <c r="R16" s="34"/>
      <c r="S16" s="34">
        <v>61.36</v>
      </c>
      <c r="T16" s="34"/>
      <c r="U16" s="34"/>
      <c r="V16" s="34"/>
    </row>
    <row r="17" spans="1:22" x14ac:dyDescent="0.3">
      <c r="A17" s="45">
        <v>45778</v>
      </c>
      <c r="B17" s="55">
        <v>45790</v>
      </c>
      <c r="C17" s="55"/>
      <c r="D17" s="55"/>
      <c r="E17" s="56" t="s">
        <v>78</v>
      </c>
      <c r="F17" s="78"/>
      <c r="G17" s="34">
        <v>3354</v>
      </c>
      <c r="H17" s="34">
        <f t="shared" si="0"/>
        <v>0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x14ac:dyDescent="0.3">
      <c r="A18" s="45">
        <v>45778</v>
      </c>
      <c r="B18" s="55">
        <v>45805</v>
      </c>
      <c r="C18" s="55"/>
      <c r="D18" s="55"/>
      <c r="E18" s="56" t="s">
        <v>104</v>
      </c>
      <c r="F18" s="78" t="s">
        <v>103</v>
      </c>
      <c r="G18" s="34"/>
      <c r="H18" s="34">
        <f t="shared" si="0"/>
        <v>83.4</v>
      </c>
      <c r="I18" s="34">
        <v>13.9</v>
      </c>
      <c r="J18" s="34"/>
      <c r="K18" s="34"/>
      <c r="L18" s="34"/>
      <c r="M18" s="34"/>
      <c r="N18" s="34"/>
      <c r="O18" s="34"/>
      <c r="P18" s="34"/>
      <c r="Q18" s="34"/>
      <c r="R18" s="34">
        <v>69.5</v>
      </c>
      <c r="S18" s="34"/>
      <c r="T18" s="34"/>
      <c r="U18" s="34"/>
      <c r="V18" s="34"/>
    </row>
    <row r="19" spans="1:22" x14ac:dyDescent="0.3">
      <c r="A19" s="45">
        <v>45778</v>
      </c>
      <c r="B19" s="55">
        <v>45805</v>
      </c>
      <c r="C19" s="55"/>
      <c r="D19" s="55"/>
      <c r="E19" s="56" t="s">
        <v>78</v>
      </c>
      <c r="F19" s="78"/>
      <c r="G19" s="34">
        <v>85.5</v>
      </c>
      <c r="H19" s="34">
        <f t="shared" si="0"/>
        <v>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x14ac:dyDescent="0.3">
      <c r="A20" s="45">
        <v>45778</v>
      </c>
      <c r="B20" s="55">
        <v>45805</v>
      </c>
      <c r="C20" s="55"/>
      <c r="D20" s="55"/>
      <c r="E20" s="56" t="s">
        <v>118</v>
      </c>
      <c r="F20" s="79">
        <v>127881949005</v>
      </c>
      <c r="G20" s="34"/>
      <c r="H20" s="34">
        <f t="shared" si="0"/>
        <v>6</v>
      </c>
      <c r="I20" s="34">
        <v>1</v>
      </c>
      <c r="J20" s="34"/>
      <c r="K20" s="34"/>
      <c r="L20" s="34"/>
      <c r="M20" s="34">
        <v>5</v>
      </c>
      <c r="N20" s="34"/>
      <c r="O20" s="34"/>
      <c r="P20" s="34"/>
      <c r="Q20" s="34"/>
      <c r="R20" s="34"/>
      <c r="S20" s="34"/>
      <c r="T20" s="34"/>
      <c r="U20" s="34"/>
      <c r="V20" s="34"/>
    </row>
    <row r="21" spans="1:22" x14ac:dyDescent="0.3">
      <c r="A21" s="45">
        <v>45778</v>
      </c>
      <c r="B21" s="55">
        <v>45805</v>
      </c>
      <c r="C21" s="55"/>
      <c r="D21" s="55"/>
      <c r="E21" s="56" t="s">
        <v>119</v>
      </c>
      <c r="F21" s="79">
        <v>127881949006</v>
      </c>
      <c r="G21" s="34"/>
      <c r="H21" s="34">
        <f t="shared" si="0"/>
        <v>6</v>
      </c>
      <c r="I21" s="34">
        <v>1</v>
      </c>
      <c r="J21" s="34"/>
      <c r="K21" s="34"/>
      <c r="L21" s="34"/>
      <c r="M21" s="34">
        <v>5</v>
      </c>
      <c r="N21" s="34"/>
      <c r="O21" s="34"/>
      <c r="P21" s="34"/>
      <c r="Q21" s="34"/>
      <c r="R21" s="34"/>
      <c r="S21" s="34"/>
      <c r="T21" s="34"/>
      <c r="U21" s="34"/>
      <c r="V21" s="34"/>
    </row>
    <row r="22" spans="1:22" x14ac:dyDescent="0.3">
      <c r="A22" s="45">
        <v>45778</v>
      </c>
      <c r="B22" s="55">
        <v>45805</v>
      </c>
      <c r="C22" s="55"/>
      <c r="D22" s="55"/>
      <c r="E22" s="56" t="s">
        <v>120</v>
      </c>
      <c r="F22" s="78" t="s">
        <v>74</v>
      </c>
      <c r="G22" s="34"/>
      <c r="H22" s="34">
        <f t="shared" si="0"/>
        <v>68.05</v>
      </c>
      <c r="I22" s="34">
        <v>11.34</v>
      </c>
      <c r="J22" s="34"/>
      <c r="K22" s="34"/>
      <c r="L22" s="34"/>
      <c r="M22" s="34"/>
      <c r="N22" s="34"/>
      <c r="O22" s="34"/>
      <c r="P22" s="34"/>
      <c r="Q22" s="34"/>
      <c r="R22" s="34"/>
      <c r="S22" s="34">
        <v>56.71</v>
      </c>
      <c r="T22" s="34"/>
      <c r="U22" s="34"/>
      <c r="V22" s="34"/>
    </row>
    <row r="23" spans="1:22" x14ac:dyDescent="0.3">
      <c r="A23" s="45">
        <v>45778</v>
      </c>
      <c r="B23" s="55">
        <v>45805</v>
      </c>
      <c r="C23" s="55"/>
      <c r="D23" s="55"/>
      <c r="E23" s="56" t="s">
        <v>116</v>
      </c>
      <c r="F23" s="78">
        <v>20557</v>
      </c>
      <c r="G23" s="34"/>
      <c r="H23" s="34">
        <f t="shared" si="0"/>
        <v>210</v>
      </c>
      <c r="I23" s="34"/>
      <c r="J23" s="34"/>
      <c r="K23" s="34"/>
      <c r="L23" s="34"/>
      <c r="M23" s="34"/>
      <c r="N23" s="34"/>
      <c r="O23" s="34">
        <v>210</v>
      </c>
      <c r="P23" s="34"/>
      <c r="Q23" s="34"/>
      <c r="R23" s="34"/>
      <c r="S23" s="34"/>
      <c r="T23" s="34"/>
      <c r="U23" s="34"/>
      <c r="V23" s="34"/>
    </row>
    <row r="24" spans="1:22" x14ac:dyDescent="0.3">
      <c r="A24" s="45">
        <v>45778</v>
      </c>
      <c r="B24" s="55">
        <v>45808</v>
      </c>
      <c r="C24" s="55"/>
      <c r="D24" s="55"/>
      <c r="E24" s="56" t="s">
        <v>80</v>
      </c>
      <c r="F24" s="32"/>
      <c r="G24" s="34"/>
      <c r="H24" s="34">
        <f t="shared" si="0"/>
        <v>6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>
        <v>6</v>
      </c>
      <c r="U24" s="34"/>
      <c r="V24" s="34"/>
    </row>
    <row r="25" spans="1:22" x14ac:dyDescent="0.3">
      <c r="A25" s="45">
        <v>45809</v>
      </c>
      <c r="B25" s="55">
        <v>45821</v>
      </c>
      <c r="C25" s="55"/>
      <c r="D25" s="55"/>
      <c r="E25" s="56" t="s">
        <v>133</v>
      </c>
      <c r="F25" s="32"/>
      <c r="G25" s="34">
        <v>221.7</v>
      </c>
      <c r="H25" s="34">
        <f t="shared" si="0"/>
        <v>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x14ac:dyDescent="0.3">
      <c r="A26" s="45">
        <v>45809</v>
      </c>
      <c r="B26" s="55">
        <v>45828</v>
      </c>
      <c r="C26" s="55"/>
      <c r="D26" s="55"/>
      <c r="E26" s="56" t="s">
        <v>78</v>
      </c>
      <c r="F26" s="32"/>
      <c r="G26" s="34">
        <v>112.5</v>
      </c>
      <c r="H26" s="34">
        <f t="shared" si="0"/>
        <v>0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x14ac:dyDescent="0.3">
      <c r="A27" s="45">
        <v>45809</v>
      </c>
      <c r="B27" s="55">
        <v>45831</v>
      </c>
      <c r="C27" s="55"/>
      <c r="D27" s="55"/>
      <c r="E27" s="56" t="s">
        <v>134</v>
      </c>
      <c r="F27" s="32"/>
      <c r="G27" s="34">
        <v>137.69999999999999</v>
      </c>
      <c r="H27" s="34">
        <f t="shared" si="0"/>
        <v>0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x14ac:dyDescent="0.3">
      <c r="A28" s="45">
        <v>45809</v>
      </c>
      <c r="B28" s="55">
        <v>45838</v>
      </c>
      <c r="C28" s="55"/>
      <c r="D28" s="55"/>
      <c r="E28" s="56" t="s">
        <v>80</v>
      </c>
      <c r="F28" s="32"/>
      <c r="G28" s="34"/>
      <c r="H28" s="34">
        <f t="shared" si="0"/>
        <v>6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>
        <v>6</v>
      </c>
      <c r="U28" s="34"/>
      <c r="V28" s="34"/>
    </row>
    <row r="29" spans="1:22" x14ac:dyDescent="0.3">
      <c r="A29" s="45">
        <v>45839</v>
      </c>
      <c r="B29" s="55">
        <v>45842</v>
      </c>
      <c r="C29" s="55"/>
      <c r="D29" s="55"/>
      <c r="E29" s="56" t="s">
        <v>144</v>
      </c>
      <c r="F29" s="32"/>
      <c r="G29" s="34">
        <v>125.4</v>
      </c>
      <c r="H29" s="34">
        <f t="shared" si="0"/>
        <v>0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x14ac:dyDescent="0.3">
      <c r="A30" s="45">
        <v>45839</v>
      </c>
      <c r="B30" s="55">
        <v>45846</v>
      </c>
      <c r="C30" s="55"/>
      <c r="D30" s="55"/>
      <c r="E30" s="56" t="s">
        <v>71</v>
      </c>
      <c r="F30" s="32" t="s">
        <v>136</v>
      </c>
      <c r="G30" s="34"/>
      <c r="H30" s="34">
        <f t="shared" si="0"/>
        <v>30</v>
      </c>
      <c r="I30" s="34"/>
      <c r="J30" s="34"/>
      <c r="K30" s="34"/>
      <c r="L30" s="34"/>
      <c r="M30" s="34"/>
      <c r="N30" s="34"/>
      <c r="O30" s="34"/>
      <c r="P30" s="34"/>
      <c r="Q30" s="34"/>
      <c r="R30" s="34">
        <v>30</v>
      </c>
      <c r="S30" s="34"/>
      <c r="T30" s="34"/>
      <c r="U30" s="34"/>
      <c r="V30" s="34"/>
    </row>
    <row r="31" spans="1:22" x14ac:dyDescent="0.3">
      <c r="A31" s="45">
        <v>45839</v>
      </c>
      <c r="B31" s="55">
        <v>45852</v>
      </c>
      <c r="C31" s="55"/>
      <c r="D31" s="55"/>
      <c r="E31" s="56" t="s">
        <v>145</v>
      </c>
      <c r="F31" s="32"/>
      <c r="G31" s="34">
        <v>165</v>
      </c>
      <c r="H31" s="34">
        <f t="shared" si="0"/>
        <v>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x14ac:dyDescent="0.3">
      <c r="A32" s="45">
        <v>45839</v>
      </c>
      <c r="B32" s="55">
        <v>45853</v>
      </c>
      <c r="C32" s="55"/>
      <c r="D32" s="55"/>
      <c r="E32" s="56" t="s">
        <v>146</v>
      </c>
      <c r="F32" s="32">
        <v>11874011</v>
      </c>
      <c r="G32" s="34"/>
      <c r="H32" s="34">
        <f t="shared" si="0"/>
        <v>67.350000000000009</v>
      </c>
      <c r="I32" s="34">
        <v>11.22</v>
      </c>
      <c r="J32" s="34"/>
      <c r="K32" s="34"/>
      <c r="L32" s="34"/>
      <c r="M32" s="34"/>
      <c r="N32" s="34"/>
      <c r="O32" s="34"/>
      <c r="P32" s="34"/>
      <c r="Q32" s="34"/>
      <c r="R32" s="34"/>
      <c r="S32" s="34">
        <v>56.13</v>
      </c>
      <c r="T32" s="34"/>
      <c r="U32" s="34"/>
      <c r="V32" s="34"/>
    </row>
    <row r="33" spans="1:22" x14ac:dyDescent="0.3">
      <c r="A33" s="45">
        <v>45839</v>
      </c>
      <c r="B33" s="55">
        <v>45853</v>
      </c>
      <c r="C33" s="55"/>
      <c r="D33" s="55"/>
      <c r="E33" s="56" t="s">
        <v>134</v>
      </c>
      <c r="F33" s="32"/>
      <c r="G33" s="34">
        <v>128.5</v>
      </c>
      <c r="H33" s="34">
        <f t="shared" si="0"/>
        <v>0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x14ac:dyDescent="0.3">
      <c r="A34" s="45">
        <v>45839</v>
      </c>
      <c r="B34" s="55">
        <v>45854</v>
      </c>
      <c r="C34" s="55"/>
      <c r="D34" s="55"/>
      <c r="E34" s="56" t="s">
        <v>148</v>
      </c>
      <c r="F34" s="32"/>
      <c r="G34" s="34">
        <v>75.599999999999994</v>
      </c>
      <c r="H34" s="34">
        <f t="shared" si="0"/>
        <v>0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x14ac:dyDescent="0.3">
      <c r="A35" s="45">
        <v>45839</v>
      </c>
      <c r="B35" s="55">
        <v>45860</v>
      </c>
      <c r="C35" s="55"/>
      <c r="D35" s="55"/>
      <c r="E35" s="56" t="s">
        <v>147</v>
      </c>
      <c r="F35" s="32"/>
      <c r="G35" s="34">
        <v>94.8</v>
      </c>
      <c r="H35" s="34">
        <f t="shared" si="0"/>
        <v>0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x14ac:dyDescent="0.3">
      <c r="A36" s="45">
        <v>45839</v>
      </c>
      <c r="B36" s="55">
        <v>45866</v>
      </c>
      <c r="C36" s="55"/>
      <c r="D36" s="55"/>
      <c r="E36" s="56" t="s">
        <v>149</v>
      </c>
      <c r="F36" s="32"/>
      <c r="G36" s="34">
        <v>121.6</v>
      </c>
      <c r="H36" s="34">
        <f t="shared" si="0"/>
        <v>0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x14ac:dyDescent="0.3">
      <c r="A37" s="45">
        <v>45839</v>
      </c>
      <c r="B37" s="55">
        <v>45866</v>
      </c>
      <c r="C37" s="55"/>
      <c r="D37" s="55"/>
      <c r="E37" s="56" t="s">
        <v>150</v>
      </c>
      <c r="F37" s="32"/>
      <c r="G37" s="34"/>
      <c r="H37" s="34">
        <f t="shared" si="0"/>
        <v>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x14ac:dyDescent="0.3">
      <c r="A38" s="45">
        <v>45839</v>
      </c>
      <c r="B38" s="55">
        <v>45869</v>
      </c>
      <c r="C38" s="55"/>
      <c r="D38" s="55"/>
      <c r="E38" s="56" t="s">
        <v>80</v>
      </c>
      <c r="F38" s="32"/>
      <c r="G38" s="34"/>
      <c r="H38" s="34">
        <f t="shared" si="0"/>
        <v>6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>
        <v>6</v>
      </c>
      <c r="U38" s="34"/>
      <c r="V38" s="34"/>
    </row>
    <row r="39" spans="1:22" x14ac:dyDescent="0.3">
      <c r="A39" s="45">
        <v>45870</v>
      </c>
      <c r="B39" s="55">
        <v>45870</v>
      </c>
      <c r="C39" s="55"/>
      <c r="D39" s="55"/>
      <c r="E39" s="56" t="s">
        <v>78</v>
      </c>
      <c r="F39" s="32"/>
      <c r="G39" s="34">
        <v>148.5</v>
      </c>
      <c r="H39" s="34">
        <f t="shared" si="0"/>
        <v>0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spans="1:22" x14ac:dyDescent="0.3">
      <c r="A40" s="45">
        <v>45870</v>
      </c>
      <c r="B40" s="55">
        <v>45881</v>
      </c>
      <c r="C40" s="55"/>
      <c r="D40" s="55"/>
      <c r="E40" s="56" t="s">
        <v>79</v>
      </c>
      <c r="F40" s="32"/>
      <c r="G40" s="34">
        <v>351.6</v>
      </c>
      <c r="H40" s="34">
        <f t="shared" si="0"/>
        <v>0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x14ac:dyDescent="0.3">
      <c r="A41" s="45">
        <v>45870</v>
      </c>
      <c r="B41" s="55">
        <v>45881</v>
      </c>
      <c r="C41" s="55"/>
      <c r="D41" s="55"/>
      <c r="E41" s="56" t="s">
        <v>175</v>
      </c>
      <c r="F41" s="32"/>
      <c r="G41" s="34">
        <v>82.1</v>
      </c>
      <c r="H41" s="34">
        <f t="shared" si="0"/>
        <v>0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22" x14ac:dyDescent="0.3">
      <c r="A42" s="45">
        <v>45870</v>
      </c>
      <c r="B42" s="55">
        <v>45882</v>
      </c>
      <c r="C42" s="55"/>
      <c r="D42" s="55"/>
      <c r="E42" s="56" t="s">
        <v>176</v>
      </c>
      <c r="F42" s="32">
        <v>11978478</v>
      </c>
      <c r="G42" s="34"/>
      <c r="H42" s="34">
        <f t="shared" si="0"/>
        <v>79.040000000000006</v>
      </c>
      <c r="I42" s="34">
        <v>13.17</v>
      </c>
      <c r="J42" s="34"/>
      <c r="K42" s="34"/>
      <c r="L42" s="34"/>
      <c r="M42" s="34"/>
      <c r="N42" s="34"/>
      <c r="O42" s="34"/>
      <c r="P42" s="34"/>
      <c r="Q42" s="34"/>
      <c r="R42" s="34"/>
      <c r="S42" s="34">
        <v>65.87</v>
      </c>
      <c r="T42" s="34"/>
      <c r="U42" s="34"/>
      <c r="V42" s="34"/>
    </row>
    <row r="43" spans="1:22" x14ac:dyDescent="0.3">
      <c r="A43" s="45">
        <v>45870</v>
      </c>
      <c r="B43" s="55">
        <v>45884</v>
      </c>
      <c r="C43" s="55"/>
      <c r="D43" s="55"/>
      <c r="E43" s="56" t="s">
        <v>177</v>
      </c>
      <c r="F43" s="32"/>
      <c r="G43" s="34">
        <v>175.8</v>
      </c>
      <c r="H43" s="34">
        <f t="shared" si="0"/>
        <v>0</v>
      </c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x14ac:dyDescent="0.3">
      <c r="A44" s="45">
        <v>45870</v>
      </c>
      <c r="B44" s="55">
        <v>45888</v>
      </c>
      <c r="C44" s="55"/>
      <c r="D44" s="55"/>
      <c r="E44" s="56" t="s">
        <v>78</v>
      </c>
      <c r="F44" s="32"/>
      <c r="G44" s="34">
        <v>148.5</v>
      </c>
      <c r="H44" s="34">
        <f t="shared" si="0"/>
        <v>0</v>
      </c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x14ac:dyDescent="0.3">
      <c r="A45" s="45">
        <v>45870</v>
      </c>
      <c r="B45" s="55">
        <v>45900</v>
      </c>
      <c r="C45" s="55"/>
      <c r="D45" s="55"/>
      <c r="E45" s="56" t="s">
        <v>80</v>
      </c>
      <c r="F45" s="32"/>
      <c r="G45" s="34"/>
      <c r="H45" s="34">
        <f t="shared" si="0"/>
        <v>6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>
        <v>6</v>
      </c>
      <c r="U45" s="34"/>
      <c r="V45" s="34"/>
    </row>
    <row r="46" spans="1:22" x14ac:dyDescent="0.3">
      <c r="A46" s="45">
        <v>45901</v>
      </c>
      <c r="B46" s="55">
        <v>45904</v>
      </c>
      <c r="C46" s="55"/>
      <c r="D46" s="55"/>
      <c r="E46" s="56" t="s">
        <v>156</v>
      </c>
      <c r="F46" s="32" t="s">
        <v>74</v>
      </c>
      <c r="G46" s="34"/>
      <c r="H46" s="34">
        <f t="shared" si="0"/>
        <v>9</v>
      </c>
      <c r="I46" s="34">
        <v>1.5</v>
      </c>
      <c r="J46" s="34"/>
      <c r="K46" s="34"/>
      <c r="L46" s="34"/>
      <c r="M46" s="34"/>
      <c r="N46" s="34"/>
      <c r="O46" s="34"/>
      <c r="P46" s="34"/>
      <c r="Q46" s="34"/>
      <c r="R46" s="34">
        <v>7.5</v>
      </c>
      <c r="S46" s="34"/>
      <c r="T46" s="34"/>
      <c r="U46" s="34"/>
      <c r="V46" s="34"/>
    </row>
    <row r="47" spans="1:22" x14ac:dyDescent="0.3">
      <c r="A47" s="45">
        <v>45901</v>
      </c>
      <c r="B47" s="55">
        <v>45904</v>
      </c>
      <c r="C47" s="55"/>
      <c r="D47" s="55"/>
      <c r="E47" s="56" t="s">
        <v>157</v>
      </c>
      <c r="F47" s="32" t="s">
        <v>154</v>
      </c>
      <c r="G47" s="34"/>
      <c r="H47" s="34">
        <f t="shared" si="0"/>
        <v>17.990000000000002</v>
      </c>
      <c r="I47" s="34">
        <v>3</v>
      </c>
      <c r="J47" s="34"/>
      <c r="K47" s="34"/>
      <c r="L47" s="34">
        <v>14.99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x14ac:dyDescent="0.3">
      <c r="A48" s="45">
        <v>45901</v>
      </c>
      <c r="B48" s="55">
        <v>45904</v>
      </c>
      <c r="C48" s="55"/>
      <c r="D48" s="55"/>
      <c r="E48" s="56" t="s">
        <v>165</v>
      </c>
      <c r="F48" s="62">
        <v>127881949007</v>
      </c>
      <c r="G48" s="34"/>
      <c r="H48" s="34">
        <f t="shared" si="0"/>
        <v>6</v>
      </c>
      <c r="I48" s="34">
        <v>1</v>
      </c>
      <c r="J48" s="34"/>
      <c r="K48" s="34"/>
      <c r="L48" s="34"/>
      <c r="M48" s="34">
        <v>5</v>
      </c>
      <c r="N48" s="34"/>
      <c r="O48" s="34"/>
      <c r="P48" s="34"/>
      <c r="Q48" s="34"/>
      <c r="R48" s="34"/>
      <c r="S48" s="34"/>
      <c r="T48" s="34"/>
      <c r="U48" s="34"/>
      <c r="V48" s="34"/>
    </row>
    <row r="49" spans="1:22" x14ac:dyDescent="0.3">
      <c r="A49" s="45">
        <v>45901</v>
      </c>
      <c r="B49" s="55">
        <v>45904</v>
      </c>
      <c r="C49" s="55"/>
      <c r="D49" s="55"/>
      <c r="E49" s="56" t="s">
        <v>166</v>
      </c>
      <c r="F49" s="62">
        <v>127881949008</v>
      </c>
      <c r="G49" s="34"/>
      <c r="H49" s="34">
        <f t="shared" si="0"/>
        <v>6</v>
      </c>
      <c r="I49" s="34">
        <v>1</v>
      </c>
      <c r="J49" s="34"/>
      <c r="K49" s="34"/>
      <c r="L49" s="34"/>
      <c r="M49" s="34">
        <v>5</v>
      </c>
      <c r="N49" s="34"/>
      <c r="O49" s="34"/>
      <c r="P49" s="34"/>
      <c r="Q49" s="34"/>
      <c r="R49" s="34"/>
      <c r="S49" s="34"/>
      <c r="T49" s="34"/>
      <c r="U49" s="34"/>
      <c r="V49" s="34"/>
    </row>
    <row r="50" spans="1:22" x14ac:dyDescent="0.3">
      <c r="A50" s="45">
        <v>45901</v>
      </c>
      <c r="B50" s="55">
        <v>45904</v>
      </c>
      <c r="C50" s="55"/>
      <c r="D50" s="55"/>
      <c r="E50" s="56" t="s">
        <v>167</v>
      </c>
      <c r="F50" s="62">
        <v>127881949009</v>
      </c>
      <c r="G50" s="34"/>
      <c r="H50" s="34">
        <f t="shared" si="0"/>
        <v>6</v>
      </c>
      <c r="I50" s="34">
        <v>1</v>
      </c>
      <c r="J50" s="34"/>
      <c r="K50" s="34"/>
      <c r="L50" s="34"/>
      <c r="M50" s="34">
        <v>5</v>
      </c>
      <c r="N50" s="34"/>
      <c r="O50" s="34"/>
      <c r="P50" s="34"/>
      <c r="Q50" s="34"/>
      <c r="R50" s="34"/>
      <c r="S50" s="34"/>
      <c r="T50" s="34"/>
      <c r="U50" s="34"/>
      <c r="V50" s="34"/>
    </row>
    <row r="51" spans="1:22" x14ac:dyDescent="0.3">
      <c r="A51" s="45">
        <v>45901</v>
      </c>
      <c r="B51" s="55">
        <v>45915</v>
      </c>
      <c r="C51" s="55"/>
      <c r="D51" s="55"/>
      <c r="E51" s="56" t="s">
        <v>202</v>
      </c>
      <c r="F51" s="32">
        <v>12082099</v>
      </c>
      <c r="G51" s="34"/>
      <c r="H51" s="34">
        <f t="shared" si="0"/>
        <v>135.38</v>
      </c>
      <c r="I51" s="34">
        <v>22.56</v>
      </c>
      <c r="J51" s="34"/>
      <c r="K51" s="34"/>
      <c r="L51" s="34"/>
      <c r="M51" s="34"/>
      <c r="N51" s="34"/>
      <c r="O51" s="34"/>
      <c r="P51" s="34"/>
      <c r="Q51" s="34"/>
      <c r="R51" s="34"/>
      <c r="S51" s="34">
        <v>112.82</v>
      </c>
      <c r="T51" s="34"/>
      <c r="U51" s="34"/>
      <c r="V51" s="34"/>
    </row>
    <row r="52" spans="1:22" x14ac:dyDescent="0.3">
      <c r="A52" s="45">
        <v>45901</v>
      </c>
      <c r="B52" s="55">
        <v>45917</v>
      </c>
      <c r="C52" s="55"/>
      <c r="D52" s="55"/>
      <c r="E52" s="56" t="s">
        <v>78</v>
      </c>
      <c r="F52" s="32"/>
      <c r="G52" s="34">
        <v>252</v>
      </c>
      <c r="H52" s="34">
        <f t="shared" si="0"/>
        <v>0</v>
      </c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</row>
    <row r="53" spans="1:22" x14ac:dyDescent="0.3">
      <c r="A53" s="45">
        <v>45901</v>
      </c>
      <c r="B53" s="55">
        <v>45922</v>
      </c>
      <c r="C53" s="55"/>
      <c r="D53" s="55"/>
      <c r="E53" s="56" t="s">
        <v>192</v>
      </c>
      <c r="F53" s="32" t="s">
        <v>178</v>
      </c>
      <c r="G53" s="34"/>
      <c r="H53" s="34">
        <f t="shared" si="0"/>
        <v>171</v>
      </c>
      <c r="I53" s="34"/>
      <c r="J53" s="34"/>
      <c r="K53" s="34"/>
      <c r="L53" s="34"/>
      <c r="M53" s="34"/>
      <c r="N53" s="34"/>
      <c r="O53" s="34"/>
      <c r="P53" s="34"/>
      <c r="Q53" s="34">
        <v>171</v>
      </c>
      <c r="R53" s="34"/>
      <c r="S53" s="34"/>
      <c r="T53" s="34"/>
      <c r="U53" s="34"/>
      <c r="V53" s="34"/>
    </row>
    <row r="54" spans="1:22" x14ac:dyDescent="0.3">
      <c r="A54" s="45">
        <v>45901</v>
      </c>
      <c r="B54" s="55">
        <v>45922</v>
      </c>
      <c r="C54" s="55"/>
      <c r="D54" s="55"/>
      <c r="E54" s="56" t="s">
        <v>182</v>
      </c>
      <c r="F54" s="26" t="s">
        <v>110</v>
      </c>
      <c r="G54" s="34"/>
      <c r="H54" s="34">
        <f t="shared" si="0"/>
        <v>20</v>
      </c>
      <c r="I54" s="34"/>
      <c r="J54" s="34"/>
      <c r="K54" s="34"/>
      <c r="L54" s="34">
        <v>20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1:22" x14ac:dyDescent="0.3">
      <c r="A55" s="45">
        <v>45901</v>
      </c>
      <c r="B55" s="55">
        <v>45922</v>
      </c>
      <c r="C55" s="55"/>
      <c r="D55" s="55"/>
      <c r="E55" s="56" t="s">
        <v>183</v>
      </c>
      <c r="F55" s="53" t="s">
        <v>184</v>
      </c>
      <c r="G55" s="34"/>
      <c r="H55" s="34">
        <f t="shared" si="0"/>
        <v>456.3</v>
      </c>
      <c r="I55" s="34"/>
      <c r="J55" s="34"/>
      <c r="K55" s="34">
        <v>456.3</v>
      </c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</row>
    <row r="56" spans="1:22" x14ac:dyDescent="0.3">
      <c r="A56" s="45">
        <v>45901</v>
      </c>
      <c r="B56" s="55">
        <v>45922</v>
      </c>
      <c r="C56" s="55"/>
      <c r="D56" s="55"/>
      <c r="E56" s="56" t="s">
        <v>193</v>
      </c>
      <c r="F56" s="32" t="s">
        <v>194</v>
      </c>
      <c r="G56" s="34"/>
      <c r="H56" s="34">
        <f t="shared" si="0"/>
        <v>5.89</v>
      </c>
      <c r="I56" s="34"/>
      <c r="J56" s="34"/>
      <c r="K56" s="34">
        <v>5.89</v>
      </c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1:22" x14ac:dyDescent="0.3">
      <c r="A57" s="45">
        <v>45901</v>
      </c>
      <c r="B57" s="55">
        <v>45922</v>
      </c>
      <c r="C57" s="55"/>
      <c r="D57" s="55"/>
      <c r="E57" s="56" t="s">
        <v>205</v>
      </c>
      <c r="F57" s="32"/>
      <c r="G57" s="34">
        <v>106</v>
      </c>
      <c r="H57" s="34">
        <f t="shared" si="0"/>
        <v>0</v>
      </c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1:22" x14ac:dyDescent="0.3">
      <c r="A58" s="45">
        <v>45901</v>
      </c>
      <c r="B58" s="55">
        <v>45923</v>
      </c>
      <c r="C58" s="55"/>
      <c r="D58" s="55"/>
      <c r="E58" s="56" t="s">
        <v>204</v>
      </c>
      <c r="F58" s="32"/>
      <c r="G58" s="34">
        <v>117.5</v>
      </c>
      <c r="H58" s="34">
        <f t="shared" si="0"/>
        <v>0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</row>
    <row r="59" spans="1:22" x14ac:dyDescent="0.3">
      <c r="A59" s="45">
        <v>45901</v>
      </c>
      <c r="B59" s="55">
        <v>45930</v>
      </c>
      <c r="C59" s="55"/>
      <c r="D59" s="55"/>
      <c r="E59" s="56" t="s">
        <v>80</v>
      </c>
      <c r="F59" s="32"/>
      <c r="G59" s="34"/>
      <c r="H59" s="34">
        <f t="shared" si="0"/>
        <v>6</v>
      </c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>
        <v>6</v>
      </c>
      <c r="U59" s="34"/>
      <c r="V59" s="34"/>
    </row>
    <row r="60" spans="1:22" x14ac:dyDescent="0.3">
      <c r="A60" s="45">
        <v>45931</v>
      </c>
      <c r="B60" s="55">
        <v>45932</v>
      </c>
      <c r="C60" s="55"/>
      <c r="D60" s="55"/>
      <c r="E60" s="56" t="s">
        <v>196</v>
      </c>
      <c r="F60" s="32" t="s">
        <v>197</v>
      </c>
      <c r="G60" s="34"/>
      <c r="H60" s="34">
        <f t="shared" si="0"/>
        <v>90.18</v>
      </c>
      <c r="I60" s="34">
        <v>15.03</v>
      </c>
      <c r="J60" s="34"/>
      <c r="K60" s="34"/>
      <c r="L60" s="34"/>
      <c r="M60" s="34"/>
      <c r="N60" s="34"/>
      <c r="O60" s="34">
        <v>75.150000000000006</v>
      </c>
      <c r="P60" s="34"/>
      <c r="Q60" s="34"/>
      <c r="R60" s="34"/>
      <c r="S60" s="34"/>
      <c r="T60" s="34"/>
      <c r="U60" s="34"/>
      <c r="V60" s="34"/>
    </row>
    <row r="61" spans="1:22" x14ac:dyDescent="0.3">
      <c r="A61" s="45">
        <v>45931</v>
      </c>
      <c r="B61" s="55">
        <v>45936</v>
      </c>
      <c r="C61" s="55"/>
      <c r="D61" s="55"/>
      <c r="E61" s="56" t="s">
        <v>226</v>
      </c>
      <c r="F61" s="32"/>
      <c r="G61" s="34">
        <v>120.7</v>
      </c>
      <c r="H61" s="34">
        <f t="shared" si="0"/>
        <v>0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</row>
    <row r="62" spans="1:22" x14ac:dyDescent="0.3">
      <c r="A62" s="45">
        <v>45931</v>
      </c>
      <c r="B62" s="55">
        <v>45944</v>
      </c>
      <c r="C62" s="55"/>
      <c r="D62" s="55"/>
      <c r="E62" s="56" t="s">
        <v>203</v>
      </c>
      <c r="F62" s="32">
        <v>12184777</v>
      </c>
      <c r="G62" s="34"/>
      <c r="H62" s="34">
        <f t="shared" si="0"/>
        <v>74.709999999999994</v>
      </c>
      <c r="I62" s="34">
        <v>12.45</v>
      </c>
      <c r="J62" s="34"/>
      <c r="K62" s="34"/>
      <c r="L62" s="34"/>
      <c r="M62" s="34"/>
      <c r="N62" s="34"/>
      <c r="O62" s="34"/>
      <c r="P62" s="34"/>
      <c r="Q62" s="34"/>
      <c r="R62" s="34"/>
      <c r="S62" s="34">
        <v>62.26</v>
      </c>
      <c r="T62" s="34"/>
      <c r="U62" s="34"/>
      <c r="V62" s="34"/>
    </row>
    <row r="63" spans="1:22" x14ac:dyDescent="0.3">
      <c r="A63" s="45">
        <v>45931</v>
      </c>
      <c r="B63" s="55">
        <v>45944</v>
      </c>
      <c r="C63" s="55"/>
      <c r="D63" s="55"/>
      <c r="E63" s="56" t="s">
        <v>224</v>
      </c>
      <c r="F63" s="32"/>
      <c r="G63" s="34">
        <v>24.5</v>
      </c>
      <c r="H63" s="34">
        <f t="shared" si="0"/>
        <v>0</v>
      </c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</row>
    <row r="64" spans="1:22" x14ac:dyDescent="0.3">
      <c r="A64" s="45">
        <v>45931</v>
      </c>
      <c r="B64" s="55">
        <v>45944</v>
      </c>
      <c r="C64" s="55"/>
      <c r="D64" s="55"/>
      <c r="E64" s="56" t="s">
        <v>225</v>
      </c>
      <c r="F64" s="32"/>
      <c r="G64" s="34">
        <v>185.4</v>
      </c>
      <c r="H64" s="34">
        <f t="shared" si="0"/>
        <v>0</v>
      </c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spans="1:22" x14ac:dyDescent="0.3">
      <c r="A65" s="45">
        <v>45931</v>
      </c>
      <c r="B65" s="55">
        <v>45950</v>
      </c>
      <c r="C65" s="55"/>
      <c r="D65" s="55"/>
      <c r="E65" s="56" t="s">
        <v>206</v>
      </c>
      <c r="F65" s="32" t="s">
        <v>207</v>
      </c>
      <c r="G65" s="34"/>
      <c r="H65" s="34">
        <f t="shared" si="0"/>
        <v>55</v>
      </c>
      <c r="I65" s="34"/>
      <c r="J65" s="34"/>
      <c r="K65" s="34"/>
      <c r="L65" s="34">
        <v>55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1:22" x14ac:dyDescent="0.3">
      <c r="A66" s="45">
        <v>45931</v>
      </c>
      <c r="B66" s="55">
        <v>45950</v>
      </c>
      <c r="C66" s="55"/>
      <c r="D66" s="55"/>
      <c r="E66" s="56" t="s">
        <v>222</v>
      </c>
      <c r="F66" s="32">
        <v>21067</v>
      </c>
      <c r="G66" s="34"/>
      <c r="H66" s="34">
        <f t="shared" si="0"/>
        <v>510</v>
      </c>
      <c r="I66" s="34"/>
      <c r="J66" s="34"/>
      <c r="K66" s="34"/>
      <c r="L66" s="34"/>
      <c r="M66" s="34"/>
      <c r="N66" s="34"/>
      <c r="O66" s="34">
        <v>510</v>
      </c>
      <c r="P66" s="34"/>
      <c r="Q66" s="34"/>
      <c r="R66" s="34"/>
      <c r="S66" s="34"/>
      <c r="T66" s="34"/>
      <c r="U66" s="34"/>
      <c r="V66" s="34"/>
    </row>
    <row r="67" spans="1:22" x14ac:dyDescent="0.3">
      <c r="A67" s="45">
        <v>45931</v>
      </c>
      <c r="B67" s="55">
        <v>45950</v>
      </c>
      <c r="C67" s="55"/>
      <c r="D67" s="55"/>
      <c r="E67" s="42" t="s">
        <v>223</v>
      </c>
      <c r="F67" s="32">
        <v>21061</v>
      </c>
      <c r="G67" s="34"/>
      <c r="H67" s="34">
        <f t="shared" si="0"/>
        <v>340</v>
      </c>
      <c r="I67" s="34"/>
      <c r="J67" s="34"/>
      <c r="K67" s="34"/>
      <c r="L67" s="34"/>
      <c r="M67" s="34"/>
      <c r="N67" s="34"/>
      <c r="O67" s="34">
        <v>340</v>
      </c>
      <c r="P67" s="34"/>
      <c r="Q67" s="34"/>
      <c r="R67" s="34"/>
      <c r="S67" s="34"/>
      <c r="T67" s="34"/>
      <c r="U67" s="34"/>
      <c r="V67" s="34"/>
    </row>
    <row r="68" spans="1:22" x14ac:dyDescent="0.3">
      <c r="A68" s="45">
        <v>45931</v>
      </c>
      <c r="B68" s="55">
        <v>45950</v>
      </c>
      <c r="C68" s="55"/>
      <c r="D68" s="55"/>
      <c r="E68" s="56" t="s">
        <v>209</v>
      </c>
      <c r="F68" s="32" t="s">
        <v>208</v>
      </c>
      <c r="G68" s="34"/>
      <c r="H68" s="34">
        <f t="shared" si="0"/>
        <v>64</v>
      </c>
      <c r="I68" s="34">
        <v>10.67</v>
      </c>
      <c r="J68" s="34"/>
      <c r="K68" s="34"/>
      <c r="L68" s="34"/>
      <c r="M68" s="34"/>
      <c r="N68" s="34"/>
      <c r="O68" s="34"/>
      <c r="P68" s="34"/>
      <c r="Q68" s="34"/>
      <c r="R68" s="34">
        <v>53.33</v>
      </c>
      <c r="S68" s="34"/>
      <c r="T68" s="34"/>
      <c r="U68" s="34"/>
      <c r="V68" s="34"/>
    </row>
    <row r="69" spans="1:22" x14ac:dyDescent="0.3">
      <c r="A69" s="45">
        <v>45931</v>
      </c>
      <c r="B69" s="55">
        <v>45950</v>
      </c>
      <c r="C69" s="55"/>
      <c r="D69" s="55"/>
      <c r="E69" s="56" t="s">
        <v>212</v>
      </c>
      <c r="F69" s="32"/>
      <c r="G69" s="34"/>
      <c r="H69" s="34">
        <f t="shared" si="0"/>
        <v>411.84</v>
      </c>
      <c r="I69" s="34"/>
      <c r="J69" s="34"/>
      <c r="K69" s="34">
        <v>411.84</v>
      </c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spans="1:22" x14ac:dyDescent="0.3">
      <c r="A70" s="45">
        <v>45931</v>
      </c>
      <c r="B70" s="55">
        <v>45950</v>
      </c>
      <c r="C70" s="55"/>
      <c r="D70" s="55"/>
      <c r="E70" s="56" t="s">
        <v>213</v>
      </c>
      <c r="F70" s="32"/>
      <c r="G70" s="34"/>
      <c r="H70" s="34">
        <f t="shared" ref="H70:H106" si="1">SUM(I70:V70)</f>
        <v>20</v>
      </c>
      <c r="I70" s="34"/>
      <c r="J70" s="34"/>
      <c r="K70" s="34"/>
      <c r="L70" s="34">
        <v>20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spans="1:22" x14ac:dyDescent="0.3">
      <c r="A71" s="45">
        <v>45931</v>
      </c>
      <c r="B71" s="55">
        <v>45950</v>
      </c>
      <c r="C71" s="55"/>
      <c r="D71" s="55"/>
      <c r="E71" s="56" t="s">
        <v>216</v>
      </c>
      <c r="F71" s="62">
        <v>127881949010</v>
      </c>
      <c r="G71" s="34"/>
      <c r="H71" s="34">
        <f t="shared" si="1"/>
        <v>6</v>
      </c>
      <c r="I71" s="34">
        <v>1</v>
      </c>
      <c r="J71" s="34"/>
      <c r="K71" s="34"/>
      <c r="L71" s="34">
        <v>5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1:22" x14ac:dyDescent="0.3">
      <c r="A72" s="45">
        <v>45931</v>
      </c>
      <c r="B72" s="55">
        <v>45950</v>
      </c>
      <c r="C72" s="55"/>
      <c r="D72" s="55"/>
      <c r="E72" s="56" t="s">
        <v>217</v>
      </c>
      <c r="F72" s="62">
        <v>127881949011</v>
      </c>
      <c r="G72" s="34"/>
      <c r="H72" s="34">
        <f t="shared" si="1"/>
        <v>6</v>
      </c>
      <c r="I72" s="52">
        <v>1</v>
      </c>
      <c r="J72" s="52"/>
      <c r="K72" s="52"/>
      <c r="L72" s="52">
        <v>5</v>
      </c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1:22" x14ac:dyDescent="0.3">
      <c r="A73" s="45">
        <v>45931</v>
      </c>
      <c r="B73" s="55">
        <v>45950</v>
      </c>
      <c r="C73" s="55"/>
      <c r="D73" s="55"/>
      <c r="E73" s="59" t="s">
        <v>219</v>
      </c>
      <c r="F73" s="32" t="s">
        <v>218</v>
      </c>
      <c r="G73" s="34"/>
      <c r="H73" s="34">
        <f t="shared" si="1"/>
        <v>59.55</v>
      </c>
      <c r="I73" s="52"/>
      <c r="J73" s="52"/>
      <c r="K73" s="52"/>
      <c r="L73" s="52"/>
      <c r="M73" s="34"/>
      <c r="N73" s="34"/>
      <c r="O73" s="34"/>
      <c r="P73" s="34"/>
      <c r="Q73" s="34"/>
      <c r="R73" s="34">
        <v>59.55</v>
      </c>
      <c r="S73" s="34"/>
      <c r="T73" s="34"/>
      <c r="U73" s="34"/>
      <c r="V73" s="34"/>
    </row>
    <row r="74" spans="1:22" x14ac:dyDescent="0.3">
      <c r="A74" s="58">
        <v>45931</v>
      </c>
      <c r="B74" s="55">
        <v>45950</v>
      </c>
      <c r="C74" s="55"/>
      <c r="D74" s="55"/>
      <c r="E74" s="56" t="s">
        <v>149</v>
      </c>
      <c r="F74" s="32"/>
      <c r="G74" s="34">
        <v>80.2</v>
      </c>
      <c r="H74" s="34">
        <f t="shared" si="1"/>
        <v>0</v>
      </c>
      <c r="I74" s="52"/>
      <c r="J74" s="52"/>
      <c r="K74" s="52"/>
      <c r="L74" s="52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spans="1:22" x14ac:dyDescent="0.3">
      <c r="A75" s="58">
        <v>45931</v>
      </c>
      <c r="B75" s="55">
        <v>45951</v>
      </c>
      <c r="C75" s="55"/>
      <c r="D75" s="55"/>
      <c r="E75" s="56" t="s">
        <v>78</v>
      </c>
      <c r="F75" s="32"/>
      <c r="G75" s="34">
        <v>202.5</v>
      </c>
      <c r="H75" s="34">
        <f t="shared" si="1"/>
        <v>0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1:22" x14ac:dyDescent="0.3">
      <c r="A76" s="58">
        <v>45931</v>
      </c>
      <c r="B76" s="55">
        <v>45961</v>
      </c>
      <c r="C76" s="55"/>
      <c r="D76" s="55"/>
      <c r="E76" s="56" t="s">
        <v>80</v>
      </c>
      <c r="F76" s="32"/>
      <c r="G76" s="34"/>
      <c r="H76" s="34">
        <f t="shared" si="1"/>
        <v>6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>
        <v>6</v>
      </c>
      <c r="U76" s="34"/>
      <c r="V76" s="34"/>
    </row>
    <row r="77" spans="1:22" x14ac:dyDescent="0.3">
      <c r="A77" s="60">
        <v>45962</v>
      </c>
      <c r="B77" s="55">
        <v>45965</v>
      </c>
      <c r="C77" s="55"/>
      <c r="D77" s="55"/>
      <c r="E77" s="56" t="s">
        <v>204</v>
      </c>
      <c r="F77" s="32"/>
      <c r="G77" s="34">
        <v>56</v>
      </c>
      <c r="H77" s="34">
        <f t="shared" si="1"/>
        <v>0</v>
      </c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spans="1:22" x14ac:dyDescent="0.3">
      <c r="A78" s="60">
        <v>45962</v>
      </c>
      <c r="B78" s="55">
        <v>45965</v>
      </c>
      <c r="C78" s="55"/>
      <c r="D78" s="55"/>
      <c r="E78" s="56" t="s">
        <v>204</v>
      </c>
      <c r="F78" s="32"/>
      <c r="G78" s="34">
        <v>21</v>
      </c>
      <c r="H78" s="34">
        <f t="shared" si="1"/>
        <v>0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1:22" x14ac:dyDescent="0.3">
      <c r="A79" s="60">
        <v>45962</v>
      </c>
      <c r="B79" s="55">
        <v>45973</v>
      </c>
      <c r="C79" s="55"/>
      <c r="D79" s="55"/>
      <c r="E79" s="56" t="s">
        <v>78</v>
      </c>
      <c r="F79" s="32"/>
      <c r="G79" s="34">
        <v>207</v>
      </c>
      <c r="H79" s="34">
        <f t="shared" si="1"/>
        <v>0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1:22" x14ac:dyDescent="0.3">
      <c r="A80" s="60">
        <v>45962</v>
      </c>
      <c r="B80" s="55">
        <v>45974</v>
      </c>
      <c r="C80" s="55">
        <v>45964</v>
      </c>
      <c r="D80" s="62">
        <v>318671096</v>
      </c>
      <c r="E80" s="56" t="s">
        <v>231</v>
      </c>
      <c r="F80" s="32">
        <v>12286501</v>
      </c>
      <c r="G80" s="34"/>
      <c r="H80" s="34">
        <f t="shared" si="1"/>
        <v>89.98</v>
      </c>
      <c r="I80" s="34">
        <v>15</v>
      </c>
      <c r="J80" s="34"/>
      <c r="K80" s="34"/>
      <c r="L80" s="34"/>
      <c r="M80" s="34"/>
      <c r="N80" s="34"/>
      <c r="O80" s="34"/>
      <c r="P80" s="34"/>
      <c r="Q80" s="34"/>
      <c r="R80" s="34"/>
      <c r="S80" s="34">
        <v>74.98</v>
      </c>
      <c r="T80" s="34"/>
      <c r="U80" s="34"/>
      <c r="V80" s="34"/>
    </row>
    <row r="81" spans="1:22" x14ac:dyDescent="0.3">
      <c r="A81" s="60">
        <v>45962</v>
      </c>
      <c r="B81" s="55">
        <v>45988</v>
      </c>
      <c r="C81" s="55"/>
      <c r="D81" s="62"/>
      <c r="E81" s="56" t="s">
        <v>79</v>
      </c>
      <c r="F81" s="32"/>
      <c r="G81" s="34">
        <v>124.7</v>
      </c>
      <c r="H81" s="34">
        <f t="shared" si="1"/>
        <v>0</v>
      </c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spans="1:22" x14ac:dyDescent="0.3">
      <c r="A82" s="60">
        <v>45962</v>
      </c>
      <c r="B82" s="55">
        <v>45991</v>
      </c>
      <c r="C82" s="55"/>
      <c r="D82" s="62"/>
      <c r="E82" s="56" t="s">
        <v>80</v>
      </c>
      <c r="F82" s="32"/>
      <c r="G82" s="34"/>
      <c r="H82" s="34">
        <f t="shared" si="1"/>
        <v>6</v>
      </c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>
        <v>6</v>
      </c>
      <c r="U82" s="34"/>
      <c r="V82" s="34"/>
    </row>
    <row r="83" spans="1:22" x14ac:dyDescent="0.3">
      <c r="A83" s="60">
        <v>45992</v>
      </c>
      <c r="B83" s="55">
        <v>45998</v>
      </c>
      <c r="C83" s="55"/>
      <c r="D83" s="62"/>
      <c r="E83" s="42" t="s">
        <v>254</v>
      </c>
      <c r="F83" s="32"/>
      <c r="G83" s="34">
        <v>690.47</v>
      </c>
      <c r="H83" s="34">
        <f t="shared" si="1"/>
        <v>0</v>
      </c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1:22" x14ac:dyDescent="0.3">
      <c r="A84" s="60">
        <v>45992</v>
      </c>
      <c r="B84" s="55">
        <v>45999</v>
      </c>
      <c r="C84" s="55">
        <v>45987</v>
      </c>
      <c r="D84" s="62">
        <v>486201057</v>
      </c>
      <c r="E84" s="56" t="s">
        <v>253</v>
      </c>
      <c r="F84" s="32" t="s">
        <v>252</v>
      </c>
      <c r="G84" s="34"/>
      <c r="H84" s="34">
        <f t="shared" si="1"/>
        <v>70.38</v>
      </c>
      <c r="I84" s="34">
        <v>11.73</v>
      </c>
      <c r="J84" s="34"/>
      <c r="K84" s="34"/>
      <c r="L84" s="34"/>
      <c r="M84" s="34"/>
      <c r="N84" s="34"/>
      <c r="O84" s="34"/>
      <c r="P84" s="34"/>
      <c r="Q84" s="34"/>
      <c r="R84" s="34">
        <v>58.65</v>
      </c>
      <c r="S84" s="34"/>
      <c r="T84" s="34"/>
      <c r="U84" s="34"/>
      <c r="V84" s="34"/>
    </row>
    <row r="85" spans="1:22" x14ac:dyDescent="0.3">
      <c r="A85" s="60">
        <v>45992</v>
      </c>
      <c r="B85" s="55">
        <v>45999</v>
      </c>
      <c r="C85" s="55"/>
      <c r="D85" s="55"/>
      <c r="E85" s="56" t="s">
        <v>259</v>
      </c>
      <c r="F85" s="32" t="s">
        <v>264</v>
      </c>
      <c r="G85" s="34"/>
      <c r="H85" s="34">
        <f t="shared" si="1"/>
        <v>411.84</v>
      </c>
      <c r="I85" s="34"/>
      <c r="J85" s="34"/>
      <c r="K85" s="34">
        <v>411.84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spans="1:22" x14ac:dyDescent="0.3">
      <c r="A86" s="60">
        <v>45992</v>
      </c>
      <c r="B86" s="55">
        <v>45999</v>
      </c>
      <c r="C86" s="55"/>
      <c r="D86" s="55"/>
      <c r="E86" s="56" t="s">
        <v>260</v>
      </c>
      <c r="F86" s="32" t="s">
        <v>110</v>
      </c>
      <c r="G86" s="34"/>
      <c r="H86" s="34">
        <f t="shared" si="1"/>
        <v>20</v>
      </c>
      <c r="I86" s="34"/>
      <c r="J86" s="34"/>
      <c r="K86" s="34"/>
      <c r="L86" s="34">
        <v>20</v>
      </c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spans="1:22" x14ac:dyDescent="0.3">
      <c r="A87" s="60">
        <v>45992</v>
      </c>
      <c r="B87" s="55">
        <v>45999</v>
      </c>
      <c r="C87" s="55"/>
      <c r="D87" s="55"/>
      <c r="E87" s="59" t="s">
        <v>268</v>
      </c>
      <c r="F87" s="32"/>
      <c r="G87" s="34">
        <v>253.5</v>
      </c>
      <c r="H87" s="34">
        <f t="shared" si="1"/>
        <v>0</v>
      </c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1:22" x14ac:dyDescent="0.3">
      <c r="A88" s="60">
        <v>45992</v>
      </c>
      <c r="B88" s="55">
        <v>46006</v>
      </c>
      <c r="C88" s="55">
        <v>45992</v>
      </c>
      <c r="D88" s="62">
        <v>318671096</v>
      </c>
      <c r="E88" s="56" t="s">
        <v>258</v>
      </c>
      <c r="F88" s="32">
        <v>12387362</v>
      </c>
      <c r="G88" s="34"/>
      <c r="H88" s="34">
        <f t="shared" si="1"/>
        <v>154.01999999999998</v>
      </c>
      <c r="I88" s="34">
        <v>25.67</v>
      </c>
      <c r="J88" s="34"/>
      <c r="K88" s="34"/>
      <c r="L88" s="34"/>
      <c r="M88" s="34"/>
      <c r="N88" s="34"/>
      <c r="O88" s="34"/>
      <c r="P88" s="34"/>
      <c r="Q88" s="34"/>
      <c r="R88" s="34"/>
      <c r="S88" s="34">
        <v>128.35</v>
      </c>
      <c r="T88" s="34"/>
      <c r="U88" s="34"/>
      <c r="V88" s="34"/>
    </row>
    <row r="89" spans="1:22" x14ac:dyDescent="0.3">
      <c r="A89" s="60">
        <v>45992</v>
      </c>
      <c r="B89" s="55">
        <v>46007</v>
      </c>
      <c r="C89" s="55"/>
      <c r="D89" s="55"/>
      <c r="E89" s="42" t="s">
        <v>78</v>
      </c>
      <c r="F89" s="32"/>
      <c r="G89" s="34">
        <v>220.5</v>
      </c>
      <c r="H89" s="34">
        <f t="shared" si="1"/>
        <v>0</v>
      </c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1:22" x14ac:dyDescent="0.3">
      <c r="A90" s="60">
        <v>45992</v>
      </c>
      <c r="B90" s="55">
        <v>46022</v>
      </c>
      <c r="C90" s="55"/>
      <c r="D90" s="55"/>
      <c r="E90" s="56" t="s">
        <v>80</v>
      </c>
      <c r="F90" s="32"/>
      <c r="G90" s="34"/>
      <c r="H90" s="34">
        <f t="shared" si="1"/>
        <v>6</v>
      </c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>
        <v>6</v>
      </c>
      <c r="U90" s="34"/>
      <c r="V90" s="34"/>
    </row>
    <row r="91" spans="1:22" x14ac:dyDescent="0.3">
      <c r="A91" s="60">
        <v>46023</v>
      </c>
      <c r="B91" s="55">
        <v>46035</v>
      </c>
      <c r="C91" s="55">
        <v>46024</v>
      </c>
      <c r="D91" s="62">
        <v>318671096</v>
      </c>
      <c r="E91" s="56" t="s">
        <v>283</v>
      </c>
      <c r="F91" s="32">
        <v>12487264</v>
      </c>
      <c r="G91" s="34"/>
      <c r="H91" s="34">
        <f t="shared" si="1"/>
        <v>99.4</v>
      </c>
      <c r="I91" s="34">
        <v>16.57</v>
      </c>
      <c r="J91" s="34"/>
      <c r="K91" s="34"/>
      <c r="L91" s="34"/>
      <c r="M91" s="34"/>
      <c r="N91" s="34"/>
      <c r="O91" s="34"/>
      <c r="P91" s="34"/>
      <c r="Q91" s="34"/>
      <c r="R91" s="34"/>
      <c r="S91" s="34">
        <v>82.83</v>
      </c>
      <c r="T91" s="34"/>
      <c r="U91" s="34"/>
      <c r="V91" s="34"/>
    </row>
    <row r="92" spans="1:22" x14ac:dyDescent="0.3">
      <c r="A92" s="60">
        <v>46023</v>
      </c>
      <c r="B92" s="55">
        <v>46036</v>
      </c>
      <c r="C92" s="55"/>
      <c r="D92" s="55"/>
      <c r="E92" s="56" t="s">
        <v>225</v>
      </c>
      <c r="F92" s="32"/>
      <c r="G92" s="34">
        <v>66.680000000000007</v>
      </c>
      <c r="H92" s="34">
        <f t="shared" si="1"/>
        <v>0</v>
      </c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1:22" x14ac:dyDescent="0.3">
      <c r="A93" s="60">
        <v>46023</v>
      </c>
      <c r="B93" s="55">
        <v>46045</v>
      </c>
      <c r="C93" s="55">
        <v>45980</v>
      </c>
      <c r="D93" s="55"/>
      <c r="E93" s="42" t="s">
        <v>272</v>
      </c>
      <c r="F93" s="32"/>
      <c r="G93" s="34"/>
      <c r="H93" s="34">
        <f t="shared" si="1"/>
        <v>67.97</v>
      </c>
      <c r="I93" s="34">
        <v>11.33</v>
      </c>
      <c r="J93" s="34"/>
      <c r="K93" s="34"/>
      <c r="L93" s="34"/>
      <c r="M93" s="34"/>
      <c r="N93" s="34"/>
      <c r="O93" s="34"/>
      <c r="P93" s="34"/>
      <c r="Q93" s="34"/>
      <c r="R93" s="34"/>
      <c r="S93" s="34">
        <v>56.64</v>
      </c>
      <c r="T93" s="34"/>
      <c r="U93" s="34"/>
      <c r="V93" s="34"/>
    </row>
    <row r="94" spans="1:22" x14ac:dyDescent="0.3">
      <c r="A94" s="60">
        <v>46023</v>
      </c>
      <c r="B94" s="55">
        <v>46045</v>
      </c>
      <c r="C94" s="55"/>
      <c r="D94" s="55"/>
      <c r="E94" s="31" t="s">
        <v>273</v>
      </c>
      <c r="F94" s="32"/>
      <c r="G94" s="34"/>
      <c r="H94" s="34">
        <f t="shared" si="1"/>
        <v>6</v>
      </c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>
        <v>6</v>
      </c>
      <c r="U94" s="34"/>
      <c r="V94" s="34"/>
    </row>
    <row r="95" spans="1:22" x14ac:dyDescent="0.3">
      <c r="A95" s="60">
        <v>46023</v>
      </c>
      <c r="B95" s="55">
        <v>46045</v>
      </c>
      <c r="C95" s="55">
        <v>45972</v>
      </c>
      <c r="D95" s="55"/>
      <c r="E95" s="42" t="s">
        <v>274</v>
      </c>
      <c r="F95" s="32"/>
      <c r="G95" s="34"/>
      <c r="H95" s="34">
        <f t="shared" si="1"/>
        <v>35</v>
      </c>
      <c r="I95" s="34"/>
      <c r="J95" s="34"/>
      <c r="K95" s="34"/>
      <c r="L95" s="34"/>
      <c r="M95" s="34"/>
      <c r="N95" s="34"/>
      <c r="O95" s="34"/>
      <c r="P95" s="34"/>
      <c r="Q95" s="34"/>
      <c r="R95" s="34">
        <v>35</v>
      </c>
      <c r="S95" s="34"/>
      <c r="T95" s="34"/>
      <c r="U95" s="34"/>
      <c r="V95" s="34"/>
    </row>
    <row r="96" spans="1:22" x14ac:dyDescent="0.3">
      <c r="A96" s="60">
        <v>46023</v>
      </c>
      <c r="B96" s="55">
        <v>46045</v>
      </c>
      <c r="C96" s="55">
        <v>45948</v>
      </c>
      <c r="D96" s="63"/>
      <c r="E96" s="42" t="s">
        <v>271</v>
      </c>
      <c r="F96" s="53"/>
      <c r="G96" s="34"/>
      <c r="H96" s="34">
        <f t="shared" si="1"/>
        <v>14.79</v>
      </c>
      <c r="I96" s="34">
        <v>2.46</v>
      </c>
      <c r="J96" s="34"/>
      <c r="K96" s="34"/>
      <c r="L96" s="34">
        <v>12.33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1:22" x14ac:dyDescent="0.3">
      <c r="A97" s="60">
        <v>46023</v>
      </c>
      <c r="B97" s="55">
        <v>46045</v>
      </c>
      <c r="C97" s="55"/>
      <c r="D97" s="62"/>
      <c r="E97" s="59" t="s">
        <v>78</v>
      </c>
      <c r="F97" s="32"/>
      <c r="G97" s="34">
        <v>207</v>
      </c>
      <c r="H97" s="34">
        <f t="shared" si="1"/>
        <v>0</v>
      </c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spans="1:22" x14ac:dyDescent="0.3">
      <c r="A98" s="60">
        <v>46023</v>
      </c>
      <c r="B98" s="55">
        <v>46053</v>
      </c>
      <c r="C98" s="55"/>
      <c r="D98" s="55"/>
      <c r="E98" s="56" t="s">
        <v>80</v>
      </c>
      <c r="F98" s="32"/>
      <c r="G98" s="34"/>
      <c r="H98" s="34">
        <f t="shared" si="1"/>
        <v>6</v>
      </c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>
        <v>6</v>
      </c>
      <c r="U98" s="34"/>
      <c r="V98" s="34"/>
    </row>
    <row r="99" spans="1:22" x14ac:dyDescent="0.3">
      <c r="A99" s="60">
        <v>46054</v>
      </c>
      <c r="B99" s="55">
        <v>46081</v>
      </c>
      <c r="C99" s="55"/>
      <c r="D99" s="55"/>
      <c r="E99" s="56" t="s">
        <v>80</v>
      </c>
      <c r="F99" s="42"/>
      <c r="G99" s="42"/>
      <c r="H99" s="34">
        <f t="shared" si="1"/>
        <v>6</v>
      </c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34">
        <v>6</v>
      </c>
      <c r="U99" s="34"/>
      <c r="V99" s="52"/>
    </row>
    <row r="100" spans="1:22" x14ac:dyDescent="0.3">
      <c r="A100" s="60">
        <v>46082</v>
      </c>
      <c r="B100" s="55">
        <v>46094</v>
      </c>
      <c r="C100" s="55">
        <v>46083</v>
      </c>
      <c r="D100" s="62">
        <v>318671096</v>
      </c>
      <c r="E100" s="56" t="s">
        <v>296</v>
      </c>
      <c r="F100" s="32">
        <v>12684946</v>
      </c>
      <c r="G100" s="42"/>
      <c r="H100" s="34">
        <f t="shared" si="1"/>
        <v>90.72</v>
      </c>
      <c r="I100" s="34">
        <v>15.12</v>
      </c>
      <c r="J100" s="42"/>
      <c r="K100" s="56"/>
      <c r="L100" s="42"/>
      <c r="M100" s="42"/>
      <c r="N100" s="42"/>
      <c r="O100" s="42"/>
      <c r="P100" s="42"/>
      <c r="Q100" s="42"/>
      <c r="R100" s="42"/>
      <c r="S100" s="34">
        <v>75.599999999999994</v>
      </c>
      <c r="T100" s="34"/>
      <c r="U100" s="34"/>
      <c r="V100" s="52"/>
    </row>
    <row r="101" spans="1:22" x14ac:dyDescent="0.3">
      <c r="A101" s="60">
        <v>46082</v>
      </c>
      <c r="B101" s="55">
        <v>46094</v>
      </c>
      <c r="C101" s="55"/>
      <c r="D101" s="62"/>
      <c r="E101" s="56" t="s">
        <v>298</v>
      </c>
      <c r="F101" s="32"/>
      <c r="G101" s="34">
        <v>65.7</v>
      </c>
      <c r="H101" s="34">
        <f t="shared" si="1"/>
        <v>0</v>
      </c>
      <c r="I101" s="34"/>
      <c r="J101" s="42"/>
      <c r="K101" s="56"/>
      <c r="L101" s="42"/>
      <c r="M101" s="42"/>
      <c r="N101" s="42"/>
      <c r="O101" s="42"/>
      <c r="P101" s="42"/>
      <c r="Q101" s="42"/>
      <c r="R101" s="42"/>
      <c r="S101" s="34"/>
      <c r="T101" s="34"/>
      <c r="U101" s="34"/>
      <c r="V101" s="52"/>
    </row>
    <row r="102" spans="1:22" x14ac:dyDescent="0.3">
      <c r="A102" s="60">
        <v>46082</v>
      </c>
      <c r="B102" s="55">
        <v>46098</v>
      </c>
      <c r="C102" s="55"/>
      <c r="D102" s="62"/>
      <c r="E102" s="56" t="s">
        <v>78</v>
      </c>
      <c r="F102" s="32"/>
      <c r="G102" s="34">
        <v>180</v>
      </c>
      <c r="H102" s="34">
        <f t="shared" si="1"/>
        <v>0</v>
      </c>
      <c r="I102" s="34"/>
      <c r="J102" s="42"/>
      <c r="K102" s="56"/>
      <c r="L102" s="42"/>
      <c r="M102" s="42"/>
      <c r="N102" s="42"/>
      <c r="O102" s="42"/>
      <c r="P102" s="42"/>
      <c r="Q102" s="42"/>
      <c r="R102" s="42"/>
      <c r="S102" s="34"/>
      <c r="T102" s="34"/>
      <c r="U102" s="34"/>
      <c r="V102" s="52"/>
    </row>
    <row r="103" spans="1:22" x14ac:dyDescent="0.3">
      <c r="A103" s="60">
        <v>46082</v>
      </c>
      <c r="B103" s="55">
        <v>46104</v>
      </c>
      <c r="C103" s="55"/>
      <c r="D103" s="55"/>
      <c r="E103" s="56" t="s">
        <v>292</v>
      </c>
      <c r="F103" s="32" t="s">
        <v>294</v>
      </c>
      <c r="G103" s="42"/>
      <c r="H103" s="34">
        <f t="shared" si="1"/>
        <v>411.84</v>
      </c>
      <c r="I103" s="42"/>
      <c r="J103" s="42"/>
      <c r="K103" s="34">
        <v>411.84</v>
      </c>
      <c r="L103" s="42"/>
      <c r="M103" s="42"/>
      <c r="N103" s="42"/>
      <c r="O103" s="42"/>
      <c r="P103" s="42"/>
      <c r="Q103" s="42"/>
      <c r="R103" s="42"/>
      <c r="S103" s="42"/>
      <c r="T103" s="34"/>
      <c r="U103" s="42"/>
      <c r="V103" s="52"/>
    </row>
    <row r="104" spans="1:22" x14ac:dyDescent="0.3">
      <c r="A104" s="60">
        <v>46082</v>
      </c>
      <c r="B104" s="55">
        <v>46104</v>
      </c>
      <c r="C104" s="55"/>
      <c r="D104" s="55"/>
      <c r="E104" s="56" t="s">
        <v>293</v>
      </c>
      <c r="F104" s="60"/>
      <c r="G104" s="34"/>
      <c r="H104" s="34">
        <f t="shared" si="1"/>
        <v>20</v>
      </c>
      <c r="I104" s="42"/>
      <c r="J104" s="42"/>
      <c r="K104" s="42"/>
      <c r="L104" s="34">
        <v>20</v>
      </c>
      <c r="M104" s="42"/>
      <c r="N104" s="42"/>
      <c r="O104" s="42"/>
      <c r="P104" s="42"/>
      <c r="Q104" s="42"/>
      <c r="R104" s="42"/>
      <c r="S104" s="42"/>
      <c r="T104" s="42"/>
      <c r="U104" s="42"/>
      <c r="V104" s="42"/>
    </row>
    <row r="105" spans="1:22" x14ac:dyDescent="0.3">
      <c r="A105" s="60">
        <v>46082</v>
      </c>
      <c r="B105" s="55">
        <v>46111</v>
      </c>
      <c r="C105" s="55"/>
      <c r="D105" s="55"/>
      <c r="E105" s="56" t="s">
        <v>299</v>
      </c>
      <c r="F105" s="60"/>
      <c r="G105" s="34">
        <v>238</v>
      </c>
      <c r="H105" s="34">
        <f t="shared" si="1"/>
        <v>0</v>
      </c>
      <c r="I105" s="56"/>
      <c r="J105" s="42"/>
      <c r="K105" s="42"/>
      <c r="L105" s="34"/>
      <c r="M105" s="42"/>
      <c r="N105" s="42"/>
      <c r="O105" s="42"/>
      <c r="P105" s="42"/>
      <c r="Q105" s="42"/>
      <c r="R105" s="56"/>
      <c r="S105" s="56"/>
      <c r="T105" s="42"/>
      <c r="U105" s="42"/>
      <c r="V105" s="42"/>
    </row>
    <row r="106" spans="1:22" x14ac:dyDescent="0.3">
      <c r="A106" s="60">
        <v>46082</v>
      </c>
      <c r="B106" s="55">
        <v>46111</v>
      </c>
      <c r="C106" s="55"/>
      <c r="D106" s="55"/>
      <c r="E106" s="56" t="s">
        <v>300</v>
      </c>
      <c r="F106" s="60"/>
      <c r="G106" s="34">
        <v>80</v>
      </c>
      <c r="H106" s="34">
        <f t="shared" si="1"/>
        <v>0</v>
      </c>
      <c r="I106" s="56"/>
      <c r="J106" s="42"/>
      <c r="K106" s="42"/>
      <c r="L106" s="34"/>
      <c r="M106" s="42"/>
      <c r="N106" s="42"/>
      <c r="O106" s="42"/>
      <c r="P106" s="42"/>
      <c r="Q106" s="42"/>
      <c r="R106" s="56"/>
      <c r="S106" s="56"/>
      <c r="T106" s="42"/>
      <c r="U106" s="42"/>
      <c r="V106" s="42"/>
    </row>
    <row r="107" spans="1:22" x14ac:dyDescent="0.3">
      <c r="A107" s="60">
        <v>46082</v>
      </c>
      <c r="B107" s="55">
        <v>46112</v>
      </c>
      <c r="C107" s="55"/>
      <c r="D107" s="55"/>
      <c r="E107" s="56" t="s">
        <v>80</v>
      </c>
      <c r="F107" s="60"/>
      <c r="G107" s="34"/>
      <c r="H107" s="34">
        <f t="shared" ref="H107" si="2">SUM(I107:V107)</f>
        <v>7</v>
      </c>
      <c r="I107" s="56"/>
      <c r="J107" s="42"/>
      <c r="K107" s="42"/>
      <c r="L107" s="34"/>
      <c r="M107" s="42"/>
      <c r="N107" s="42"/>
      <c r="O107" s="42"/>
      <c r="P107" s="42"/>
      <c r="Q107" s="42"/>
      <c r="R107" s="56"/>
      <c r="S107" s="56"/>
      <c r="T107" s="34">
        <v>7</v>
      </c>
      <c r="U107" s="42"/>
      <c r="V107" s="42"/>
    </row>
    <row r="108" spans="1:22" x14ac:dyDescent="0.3">
      <c r="A108" s="61"/>
      <c r="B108" s="55"/>
      <c r="C108" s="55"/>
      <c r="D108" s="55"/>
      <c r="E108" s="20"/>
      <c r="F108" s="32"/>
      <c r="G108" s="33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</row>
    <row r="109" spans="1:22" x14ac:dyDescent="0.3">
      <c r="A109" s="20"/>
      <c r="B109" s="20"/>
      <c r="C109" s="20"/>
      <c r="D109" s="20"/>
      <c r="E109" s="20"/>
      <c r="F109" s="27"/>
      <c r="G109" s="21">
        <f t="shared" ref="G109:H109" si="3">SUM(G6:G108)</f>
        <v>11163.450000000003</v>
      </c>
      <c r="H109" s="21">
        <f t="shared" si="3"/>
        <v>5254.2600000000011</v>
      </c>
      <c r="I109" s="21">
        <f>SUM(I6:I108)</f>
        <v>314.36999999999995</v>
      </c>
      <c r="J109" s="21">
        <f t="shared" ref="J109:V109" si="4">SUM(J6:J108)</f>
        <v>0</v>
      </c>
      <c r="K109" s="21">
        <f t="shared" si="4"/>
        <v>1697.7099999999998</v>
      </c>
      <c r="L109" s="21">
        <f t="shared" si="4"/>
        <v>233.03</v>
      </c>
      <c r="M109" s="21">
        <f t="shared" si="4"/>
        <v>25</v>
      </c>
      <c r="N109" s="21">
        <f t="shared" si="4"/>
        <v>0</v>
      </c>
      <c r="O109" s="21">
        <f t="shared" si="4"/>
        <v>1135.1500000000001</v>
      </c>
      <c r="P109" s="21">
        <f t="shared" si="4"/>
        <v>0</v>
      </c>
      <c r="Q109" s="21">
        <f t="shared" si="4"/>
        <v>171</v>
      </c>
      <c r="R109" s="21">
        <f t="shared" si="4"/>
        <v>679.43</v>
      </c>
      <c r="S109" s="21">
        <f t="shared" si="4"/>
        <v>909.57</v>
      </c>
      <c r="T109" s="21">
        <f t="shared" si="4"/>
        <v>79</v>
      </c>
      <c r="U109" s="21">
        <f t="shared" si="4"/>
        <v>10</v>
      </c>
      <c r="V109" s="21">
        <f t="shared" si="4"/>
        <v>0</v>
      </c>
    </row>
    <row r="110" spans="1:22" x14ac:dyDescent="0.3">
      <c r="E110" s="35"/>
    </row>
    <row r="111" spans="1:22" x14ac:dyDescent="0.3">
      <c r="A111" s="1"/>
      <c r="B111" s="1" t="s">
        <v>38</v>
      </c>
      <c r="C111" s="1"/>
      <c r="D111" s="1"/>
      <c r="E111" s="35"/>
      <c r="G111" s="1"/>
    </row>
    <row r="112" spans="1:22" x14ac:dyDescent="0.3">
      <c r="G112" s="2"/>
      <c r="H112" s="2"/>
      <c r="I112" s="36"/>
      <c r="J112" s="36"/>
      <c r="K112" s="19"/>
      <c r="L112" s="37"/>
      <c r="M112" s="37"/>
      <c r="N112" s="2"/>
      <c r="O112" s="2"/>
      <c r="P112" s="2"/>
      <c r="Q112" s="2"/>
      <c r="R112" s="2"/>
      <c r="S112" s="2"/>
      <c r="T112" s="2"/>
      <c r="U112" s="2"/>
      <c r="V112" s="2"/>
    </row>
    <row r="113" spans="2:22" x14ac:dyDescent="0.3">
      <c r="G113" s="2"/>
      <c r="H113" s="2"/>
      <c r="I113" s="49" t="s">
        <v>39</v>
      </c>
      <c r="J113" s="49" t="s">
        <v>40</v>
      </c>
      <c r="K113" s="49" t="s">
        <v>41</v>
      </c>
      <c r="L113" s="49" t="s">
        <v>42</v>
      </c>
      <c r="M113" s="49"/>
      <c r="N113" s="2"/>
      <c r="O113" s="2"/>
      <c r="P113" s="2"/>
      <c r="Q113" s="2"/>
      <c r="R113" s="2"/>
      <c r="S113" s="2"/>
      <c r="T113" s="2"/>
      <c r="U113" s="2"/>
      <c r="V113" s="2"/>
    </row>
    <row r="114" spans="2:22" x14ac:dyDescent="0.3">
      <c r="B114" s="2" t="s">
        <v>26</v>
      </c>
      <c r="E114" s="15">
        <f>G109</f>
        <v>11163.450000000003</v>
      </c>
      <c r="H114" s="48">
        <v>45748</v>
      </c>
      <c r="I114" s="49">
        <v>5749.6</v>
      </c>
      <c r="J114" s="49">
        <f t="shared" ref="J114:J119" si="5">I114+L114-K114</f>
        <v>7759.68</v>
      </c>
      <c r="K114" s="49">
        <f t="shared" ref="K114:K125" si="6">SUMIF(A:A,H114,H:H)</f>
        <v>125.22</v>
      </c>
      <c r="L114" s="49">
        <f t="shared" ref="L114:L125" si="7">SUMIF(A:A,H114,G:G)</f>
        <v>2135.3000000000002</v>
      </c>
      <c r="M114" s="49"/>
    </row>
    <row r="115" spans="2:22" x14ac:dyDescent="0.3">
      <c r="B115" s="2" t="s">
        <v>27</v>
      </c>
      <c r="E115" s="15">
        <f>K109</f>
        <v>1697.7099999999998</v>
      </c>
      <c r="H115" s="48">
        <v>45778</v>
      </c>
      <c r="I115" s="49">
        <f>J114</f>
        <v>7759.68</v>
      </c>
      <c r="J115" s="49">
        <f t="shared" si="5"/>
        <v>10270.310000000001</v>
      </c>
      <c r="K115" s="49">
        <f t="shared" si="6"/>
        <v>928.86999999999989</v>
      </c>
      <c r="L115" s="49">
        <f t="shared" si="7"/>
        <v>3439.5</v>
      </c>
      <c r="M115" s="49"/>
    </row>
    <row r="116" spans="2:22" x14ac:dyDescent="0.3">
      <c r="B116" s="2" t="s">
        <v>28</v>
      </c>
      <c r="E116" s="15">
        <f>SUM(I109:V109)-K109</f>
        <v>3556.5499999999993</v>
      </c>
      <c r="H116" s="48">
        <v>45809</v>
      </c>
      <c r="I116" s="49">
        <f>J115</f>
        <v>10270.310000000001</v>
      </c>
      <c r="J116" s="49">
        <f t="shared" si="5"/>
        <v>10736.210000000001</v>
      </c>
      <c r="K116" s="49">
        <f t="shared" si="6"/>
        <v>6</v>
      </c>
      <c r="L116" s="49">
        <f t="shared" si="7"/>
        <v>471.9</v>
      </c>
      <c r="M116" s="49"/>
    </row>
    <row r="117" spans="2:22" x14ac:dyDescent="0.3">
      <c r="H117" s="48">
        <v>45839</v>
      </c>
      <c r="I117" s="49">
        <f t="shared" ref="I117:I125" si="8">J116</f>
        <v>10736.210000000001</v>
      </c>
      <c r="J117" s="49">
        <f>I117+L117-K117-5000</f>
        <v>6343.76</v>
      </c>
      <c r="K117" s="49">
        <f t="shared" si="6"/>
        <v>103.35000000000001</v>
      </c>
      <c r="L117" s="49">
        <f t="shared" si="7"/>
        <v>710.9</v>
      </c>
      <c r="M117" s="51" t="s">
        <v>150</v>
      </c>
    </row>
    <row r="118" spans="2:22" x14ac:dyDescent="0.3">
      <c r="H118" s="48">
        <v>45870</v>
      </c>
      <c r="I118" s="49">
        <f t="shared" si="8"/>
        <v>6343.76</v>
      </c>
      <c r="J118" s="49">
        <f t="shared" si="5"/>
        <v>7165.22</v>
      </c>
      <c r="K118" s="49">
        <f t="shared" si="6"/>
        <v>85.04</v>
      </c>
      <c r="L118" s="49">
        <f t="shared" si="7"/>
        <v>906.5</v>
      </c>
      <c r="M118" s="49"/>
    </row>
    <row r="119" spans="2:22" x14ac:dyDescent="0.3">
      <c r="H119" s="48">
        <v>45901</v>
      </c>
      <c r="I119" s="49">
        <f t="shared" si="8"/>
        <v>7165.22</v>
      </c>
      <c r="J119" s="49">
        <f t="shared" si="5"/>
        <v>6801.16</v>
      </c>
      <c r="K119" s="49">
        <f t="shared" si="6"/>
        <v>839.56000000000006</v>
      </c>
      <c r="L119" s="49">
        <f t="shared" si="7"/>
        <v>475.5</v>
      </c>
      <c r="M119" s="49"/>
    </row>
    <row r="120" spans="2:22" x14ac:dyDescent="0.3">
      <c r="H120" s="48">
        <v>45931</v>
      </c>
      <c r="I120" s="49">
        <f t="shared" si="8"/>
        <v>6801.16</v>
      </c>
      <c r="J120" s="49">
        <f t="shared" ref="J120:J125" si="9">I120+L120-K120</f>
        <v>5771.18</v>
      </c>
      <c r="K120" s="49">
        <f t="shared" si="6"/>
        <v>1643.2799999999997</v>
      </c>
      <c r="L120" s="49">
        <f t="shared" si="7"/>
        <v>613.29999999999995</v>
      </c>
      <c r="M120" s="49"/>
    </row>
    <row r="121" spans="2:22" x14ac:dyDescent="0.3">
      <c r="H121" s="48">
        <v>45962</v>
      </c>
      <c r="I121" s="49">
        <f t="shared" si="8"/>
        <v>5771.18</v>
      </c>
      <c r="J121" s="49">
        <f t="shared" si="9"/>
        <v>6083.9000000000005</v>
      </c>
      <c r="K121" s="49">
        <f t="shared" si="6"/>
        <v>95.98</v>
      </c>
      <c r="L121" s="49">
        <f t="shared" si="7"/>
        <v>408.7</v>
      </c>
      <c r="M121" s="49"/>
    </row>
    <row r="122" spans="2:22" x14ac:dyDescent="0.3">
      <c r="H122" s="48">
        <v>45992</v>
      </c>
      <c r="I122" s="49">
        <f t="shared" si="8"/>
        <v>6083.9000000000005</v>
      </c>
      <c r="J122" s="49">
        <f t="shared" si="9"/>
        <v>6586.130000000001</v>
      </c>
      <c r="K122" s="49">
        <f t="shared" si="6"/>
        <v>662.24</v>
      </c>
      <c r="L122" s="49">
        <f t="shared" si="7"/>
        <v>1164.47</v>
      </c>
      <c r="M122" s="49"/>
      <c r="O122" s="48"/>
    </row>
    <row r="123" spans="2:22" x14ac:dyDescent="0.3">
      <c r="H123" s="48">
        <v>46023</v>
      </c>
      <c r="I123" s="49">
        <f t="shared" si="8"/>
        <v>6586.130000000001</v>
      </c>
      <c r="J123" s="49">
        <f t="shared" si="9"/>
        <v>6630.6500000000015</v>
      </c>
      <c r="K123" s="49">
        <f t="shared" si="6"/>
        <v>229.16</v>
      </c>
      <c r="L123" s="49">
        <f t="shared" si="7"/>
        <v>273.68</v>
      </c>
    </row>
    <row r="124" spans="2:22" x14ac:dyDescent="0.3">
      <c r="H124" s="48">
        <v>46054</v>
      </c>
      <c r="I124" s="49">
        <f t="shared" si="8"/>
        <v>6630.6500000000015</v>
      </c>
      <c r="J124" s="49">
        <f t="shared" si="9"/>
        <v>6624.6500000000015</v>
      </c>
      <c r="K124" s="49">
        <f t="shared" si="6"/>
        <v>6</v>
      </c>
      <c r="L124" s="49">
        <f t="shared" si="7"/>
        <v>0</v>
      </c>
    </row>
    <row r="125" spans="2:22" x14ac:dyDescent="0.3">
      <c r="H125" s="48">
        <v>46082</v>
      </c>
      <c r="I125" s="49">
        <f t="shared" si="8"/>
        <v>6624.6500000000015</v>
      </c>
      <c r="J125" s="89">
        <f t="shared" si="9"/>
        <v>6658.7900000000009</v>
      </c>
      <c r="K125" s="49">
        <f t="shared" si="6"/>
        <v>529.55999999999995</v>
      </c>
      <c r="L125" s="49">
        <f t="shared" si="7"/>
        <v>563.70000000000005</v>
      </c>
    </row>
  </sheetData>
  <autoFilter ref="A5:V107" xr:uid="{00000000-0001-0000-0100-000000000000}"/>
  <pageMargins left="0.75" right="0.75" top="1" bottom="1" header="0.5" footer="0.5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showGridLines="0" zoomScale="90" zoomScaleNormal="90" workbookViewId="0">
      <selection activeCell="A5" sqref="A5"/>
    </sheetView>
  </sheetViews>
  <sheetFormatPr defaultColWidth="8.77734375" defaultRowHeight="15.6" x14ac:dyDescent="0.3"/>
  <cols>
    <col min="1" max="1" width="37.44140625" style="10" customWidth="1"/>
    <col min="2" max="2" width="12.88671875" style="10" customWidth="1"/>
    <col min="3" max="3" width="8.77734375" style="10"/>
    <col min="4" max="4" width="11" style="10" bestFit="1" customWidth="1"/>
    <col min="5" max="16384" width="8.77734375" style="10"/>
  </cols>
  <sheetData>
    <row r="1" spans="1:6" x14ac:dyDescent="0.3">
      <c r="A1" s="11" t="s">
        <v>2</v>
      </c>
    </row>
    <row r="3" spans="1:6" x14ac:dyDescent="0.3">
      <c r="A3" s="10" t="s">
        <v>90</v>
      </c>
      <c r="B3" s="25"/>
      <c r="D3" s="74">
        <v>2765.69</v>
      </c>
    </row>
    <row r="4" spans="1:6" x14ac:dyDescent="0.3">
      <c r="A4" s="10" t="s">
        <v>91</v>
      </c>
      <c r="D4" s="74">
        <v>5794.93</v>
      </c>
    </row>
    <row r="5" spans="1:6" x14ac:dyDescent="0.3">
      <c r="A5" s="10" t="s">
        <v>92</v>
      </c>
      <c r="D5" s="74">
        <v>1530.82</v>
      </c>
    </row>
    <row r="6" spans="1:6" x14ac:dyDescent="0.3">
      <c r="A6" s="10" t="s">
        <v>93</v>
      </c>
      <c r="D6" s="74">
        <v>1004.51</v>
      </c>
      <c r="F6" s="10" t="s">
        <v>100</v>
      </c>
    </row>
    <row r="7" spans="1:6" x14ac:dyDescent="0.3">
      <c r="D7" s="74"/>
    </row>
    <row r="8" spans="1:6" x14ac:dyDescent="0.3">
      <c r="D8" s="75">
        <f>SUM(D3:D7)</f>
        <v>11095.95</v>
      </c>
    </row>
    <row r="9" spans="1:6" x14ac:dyDescent="0.3">
      <c r="D9" s="74"/>
    </row>
    <row r="10" spans="1:6" x14ac:dyDescent="0.3">
      <c r="D10" s="74"/>
    </row>
    <row r="11" spans="1:6" x14ac:dyDescent="0.3">
      <c r="A11" s="10" t="s">
        <v>94</v>
      </c>
      <c r="D11" s="75">
        <v>35090.910000000003</v>
      </c>
    </row>
    <row r="12" spans="1:6" x14ac:dyDescent="0.3">
      <c r="D12" s="74"/>
    </row>
    <row r="13" spans="1:6" ht="33.6" customHeight="1" x14ac:dyDescent="0.3">
      <c r="A13" s="76" t="s">
        <v>95</v>
      </c>
      <c r="D13" s="74">
        <f>D11-D8</f>
        <v>23994.960000000003</v>
      </c>
    </row>
    <row r="15" spans="1:6" x14ac:dyDescent="0.3">
      <c r="A15" s="10" t="s">
        <v>96</v>
      </c>
      <c r="D15" s="74">
        <v>12420.16</v>
      </c>
      <c r="F15" s="10" t="s">
        <v>99</v>
      </c>
    </row>
    <row r="17" spans="1:6" ht="48.6" customHeight="1" x14ac:dyDescent="0.3">
      <c r="A17" s="76" t="s">
        <v>97</v>
      </c>
      <c r="D17" s="77">
        <f>D13-D15</f>
        <v>11574.800000000003</v>
      </c>
      <c r="F17" s="10" t="s">
        <v>98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6D35-D2D0-440E-9BF2-860075B96CAE}">
  <sheetPr>
    <tabColor rgb="FF92D050"/>
  </sheetPr>
  <dimension ref="A1:I27"/>
  <sheetViews>
    <sheetView showGridLines="0" workbookViewId="0">
      <selection activeCell="H17" sqref="E17:H19"/>
    </sheetView>
  </sheetViews>
  <sheetFormatPr defaultRowHeight="13.2" x14ac:dyDescent="0.25"/>
  <cols>
    <col min="1" max="1" width="7" bestFit="1" customWidth="1"/>
    <col min="2" max="2" width="13.5546875" customWidth="1"/>
    <col min="3" max="3" width="70.6640625" bestFit="1" customWidth="1"/>
    <col min="4" max="4" width="18" customWidth="1"/>
    <col min="5" max="5" width="9.88671875" bestFit="1" customWidth="1"/>
    <col min="6" max="6" width="10" bestFit="1" customWidth="1"/>
    <col min="7" max="7" width="12.88671875" bestFit="1" customWidth="1"/>
    <col min="8" max="8" width="12.21875" bestFit="1" customWidth="1"/>
    <col min="9" max="9" width="11" bestFit="1" customWidth="1"/>
  </cols>
  <sheetData>
    <row r="1" spans="1:9" ht="18" x14ac:dyDescent="0.35">
      <c r="A1" s="38"/>
      <c r="B1" s="38" t="s">
        <v>47</v>
      </c>
      <c r="C1" s="39"/>
      <c r="D1" s="2"/>
      <c r="E1" s="15"/>
      <c r="F1" s="3"/>
      <c r="G1" s="15"/>
      <c r="H1" s="15"/>
    </row>
    <row r="2" spans="1:9" ht="18" x14ac:dyDescent="0.35">
      <c r="A2" s="38"/>
      <c r="B2" s="38" t="s">
        <v>51</v>
      </c>
      <c r="C2" s="39"/>
      <c r="D2" s="3"/>
      <c r="E2" s="15"/>
      <c r="F2" s="15"/>
      <c r="G2" s="15"/>
      <c r="H2" s="15"/>
    </row>
    <row r="3" spans="1:9" ht="13.8" x14ac:dyDescent="0.3">
      <c r="A3" s="2"/>
      <c r="B3" s="2"/>
      <c r="C3" s="2"/>
      <c r="D3" s="3"/>
      <c r="E3" s="15"/>
      <c r="F3" s="15"/>
      <c r="G3" s="15"/>
      <c r="H3" s="15"/>
    </row>
    <row r="4" spans="1:9" ht="13.8" x14ac:dyDescent="0.3">
      <c r="A4" s="2"/>
      <c r="B4" s="2"/>
      <c r="C4" s="2"/>
      <c r="D4" s="3"/>
      <c r="E4" s="15"/>
      <c r="F4" s="15"/>
      <c r="G4" s="15"/>
      <c r="H4" s="15"/>
    </row>
    <row r="5" spans="1:9" ht="27.6" x14ac:dyDescent="0.3">
      <c r="A5" s="16"/>
      <c r="B5" s="16" t="s">
        <v>3</v>
      </c>
      <c r="C5" s="16" t="s">
        <v>4</v>
      </c>
      <c r="D5" s="16" t="s">
        <v>6</v>
      </c>
      <c r="E5" s="17" t="s">
        <v>35</v>
      </c>
      <c r="F5" s="17" t="s">
        <v>34</v>
      </c>
      <c r="G5" s="17" t="s">
        <v>5</v>
      </c>
      <c r="H5" s="17" t="s">
        <v>15</v>
      </c>
    </row>
    <row r="6" spans="1:9" ht="13.8" x14ac:dyDescent="0.3">
      <c r="A6" s="45">
        <v>45809</v>
      </c>
      <c r="B6" s="81">
        <v>45838</v>
      </c>
      <c r="C6" s="56" t="s">
        <v>135</v>
      </c>
      <c r="D6" s="32"/>
      <c r="E6" s="34">
        <v>248.37</v>
      </c>
      <c r="F6" s="34"/>
      <c r="G6" s="34"/>
      <c r="H6" s="34"/>
    </row>
    <row r="7" spans="1:9" ht="13.8" x14ac:dyDescent="0.3">
      <c r="A7" s="45">
        <v>45839</v>
      </c>
      <c r="B7" s="56"/>
      <c r="C7" s="56" t="s">
        <v>143</v>
      </c>
      <c r="D7" s="32"/>
      <c r="E7" s="34">
        <v>5000</v>
      </c>
      <c r="F7" s="34"/>
      <c r="G7" s="34"/>
      <c r="H7" s="34"/>
    </row>
    <row r="8" spans="1:9" ht="13.8" x14ac:dyDescent="0.3">
      <c r="A8" s="45">
        <v>45901</v>
      </c>
      <c r="B8" s="83">
        <v>45930</v>
      </c>
      <c r="C8" s="56" t="s">
        <v>135</v>
      </c>
      <c r="D8" s="32"/>
      <c r="E8" s="34">
        <v>261.33</v>
      </c>
      <c r="F8" s="34"/>
      <c r="G8" s="34"/>
      <c r="H8" s="34"/>
    </row>
    <row r="9" spans="1:9" ht="13.8" x14ac:dyDescent="0.3">
      <c r="A9" s="58">
        <v>45992</v>
      </c>
      <c r="B9" s="81">
        <v>46022</v>
      </c>
      <c r="C9" s="56" t="s">
        <v>135</v>
      </c>
      <c r="D9" s="32"/>
      <c r="E9" s="34">
        <v>264.37</v>
      </c>
      <c r="F9" s="34"/>
      <c r="G9" s="34"/>
      <c r="H9" s="34"/>
    </row>
    <row r="10" spans="1:9" ht="13.8" x14ac:dyDescent="0.3">
      <c r="A10" s="58">
        <v>46082</v>
      </c>
      <c r="B10" s="85">
        <v>46112</v>
      </c>
      <c r="C10" s="56" t="s">
        <v>135</v>
      </c>
      <c r="D10" s="53"/>
      <c r="E10" s="52">
        <v>248.78</v>
      </c>
      <c r="F10" s="52"/>
      <c r="G10" s="52"/>
      <c r="H10" s="52"/>
    </row>
    <row r="11" spans="1:9" ht="13.8" x14ac:dyDescent="0.3">
      <c r="A11" s="58"/>
      <c r="B11" s="85"/>
      <c r="C11" s="42"/>
      <c r="D11" s="53"/>
      <c r="E11" s="52"/>
      <c r="F11" s="52"/>
      <c r="G11" s="52"/>
      <c r="H11" s="52"/>
    </row>
    <row r="13" spans="1:9" x14ac:dyDescent="0.25">
      <c r="E13" s="64"/>
      <c r="F13" s="65" t="s">
        <v>39</v>
      </c>
      <c r="G13" s="65" t="s">
        <v>40</v>
      </c>
      <c r="H13" s="65" t="s">
        <v>41</v>
      </c>
      <c r="I13" s="65" t="s">
        <v>42</v>
      </c>
    </row>
    <row r="14" spans="1:9" x14ac:dyDescent="0.25">
      <c r="E14" s="66">
        <v>45748</v>
      </c>
      <c r="F14" s="65">
        <v>42461.51</v>
      </c>
      <c r="G14" s="65">
        <f t="shared" ref="G14:G25" si="0">F14+I14-H14</f>
        <v>42461.51</v>
      </c>
      <c r="H14" s="65">
        <f t="shared" ref="H14:H25" si="1">SUMIF(A:A,E14,F:F)</f>
        <v>0</v>
      </c>
      <c r="I14" s="65">
        <f t="shared" ref="I14:I25" si="2">SUMIF(A:A,E14,E:E)</f>
        <v>0</v>
      </c>
    </row>
    <row r="15" spans="1:9" x14ac:dyDescent="0.25">
      <c r="E15" s="66">
        <v>45778</v>
      </c>
      <c r="F15" s="65">
        <v>42461.51</v>
      </c>
      <c r="G15" s="65">
        <f t="shared" si="0"/>
        <v>42461.51</v>
      </c>
      <c r="H15" s="65">
        <f t="shared" si="1"/>
        <v>0</v>
      </c>
      <c r="I15" s="65">
        <f t="shared" si="2"/>
        <v>0</v>
      </c>
    </row>
    <row r="16" spans="1:9" x14ac:dyDescent="0.25">
      <c r="E16" s="66">
        <v>45809</v>
      </c>
      <c r="F16" s="65">
        <f>G15</f>
        <v>42461.51</v>
      </c>
      <c r="G16" s="65">
        <f t="shared" si="0"/>
        <v>42709.880000000005</v>
      </c>
      <c r="H16" s="65">
        <f t="shared" si="1"/>
        <v>0</v>
      </c>
      <c r="I16" s="65">
        <f t="shared" si="2"/>
        <v>248.37</v>
      </c>
    </row>
    <row r="17" spans="5:9" x14ac:dyDescent="0.25">
      <c r="E17" s="66">
        <v>45839</v>
      </c>
      <c r="F17" s="65">
        <f>G16</f>
        <v>42709.880000000005</v>
      </c>
      <c r="G17" s="65">
        <f t="shared" si="0"/>
        <v>47709.880000000005</v>
      </c>
      <c r="H17" s="65">
        <f t="shared" si="1"/>
        <v>0</v>
      </c>
      <c r="I17" s="65">
        <f t="shared" si="2"/>
        <v>5000</v>
      </c>
    </row>
    <row r="18" spans="5:9" x14ac:dyDescent="0.25">
      <c r="E18" s="66">
        <v>45870</v>
      </c>
      <c r="F18" s="65">
        <f>G17</f>
        <v>47709.880000000005</v>
      </c>
      <c r="G18" s="65">
        <f t="shared" si="0"/>
        <v>47709.880000000005</v>
      </c>
      <c r="H18" s="65">
        <f t="shared" si="1"/>
        <v>0</v>
      </c>
      <c r="I18" s="65">
        <f t="shared" si="2"/>
        <v>0</v>
      </c>
    </row>
    <row r="19" spans="5:9" x14ac:dyDescent="0.25">
      <c r="E19" s="66">
        <v>45901</v>
      </c>
      <c r="F19" s="65">
        <f>G18</f>
        <v>47709.880000000005</v>
      </c>
      <c r="G19" s="65">
        <f t="shared" si="0"/>
        <v>47971.210000000006</v>
      </c>
      <c r="H19" s="65">
        <f t="shared" si="1"/>
        <v>0</v>
      </c>
      <c r="I19" s="65">
        <f t="shared" si="2"/>
        <v>261.33</v>
      </c>
    </row>
    <row r="20" spans="5:9" x14ac:dyDescent="0.25">
      <c r="E20" s="66">
        <v>45931</v>
      </c>
      <c r="F20" s="65">
        <f t="shared" ref="F20:F23" si="3">G19</f>
        <v>47971.210000000006</v>
      </c>
      <c r="G20" s="65">
        <f t="shared" si="0"/>
        <v>47971.210000000006</v>
      </c>
      <c r="H20" s="65">
        <f t="shared" si="1"/>
        <v>0</v>
      </c>
      <c r="I20" s="65">
        <f t="shared" si="2"/>
        <v>0</v>
      </c>
    </row>
    <row r="21" spans="5:9" x14ac:dyDescent="0.25">
      <c r="E21" s="66">
        <v>45962</v>
      </c>
      <c r="F21" s="65">
        <f t="shared" si="3"/>
        <v>47971.210000000006</v>
      </c>
      <c r="G21" s="65">
        <f t="shared" si="0"/>
        <v>47971.210000000006</v>
      </c>
      <c r="H21" s="65">
        <f t="shared" si="1"/>
        <v>0</v>
      </c>
      <c r="I21" s="65">
        <f t="shared" si="2"/>
        <v>0</v>
      </c>
    </row>
    <row r="22" spans="5:9" x14ac:dyDescent="0.25">
      <c r="E22" s="66">
        <v>45992</v>
      </c>
      <c r="F22" s="65">
        <f t="shared" si="3"/>
        <v>47971.210000000006</v>
      </c>
      <c r="G22" s="65">
        <f t="shared" si="0"/>
        <v>48235.580000000009</v>
      </c>
      <c r="H22" s="65">
        <f t="shared" si="1"/>
        <v>0</v>
      </c>
      <c r="I22" s="65">
        <f t="shared" si="2"/>
        <v>264.37</v>
      </c>
    </row>
    <row r="23" spans="5:9" x14ac:dyDescent="0.25">
      <c r="E23" s="66">
        <v>46023</v>
      </c>
      <c r="F23" s="65">
        <f t="shared" si="3"/>
        <v>48235.580000000009</v>
      </c>
      <c r="G23" s="65">
        <f t="shared" si="0"/>
        <v>48235.580000000009</v>
      </c>
      <c r="H23" s="65">
        <f t="shared" si="1"/>
        <v>0</v>
      </c>
      <c r="I23" s="65">
        <f t="shared" si="2"/>
        <v>0</v>
      </c>
    </row>
    <row r="24" spans="5:9" x14ac:dyDescent="0.25">
      <c r="E24" s="66">
        <v>46054</v>
      </c>
      <c r="F24" s="65">
        <f>G23</f>
        <v>48235.580000000009</v>
      </c>
      <c r="G24" s="65">
        <f t="shared" si="0"/>
        <v>48235.580000000009</v>
      </c>
      <c r="H24" s="65">
        <f t="shared" si="1"/>
        <v>0</v>
      </c>
      <c r="I24" s="65">
        <f t="shared" si="2"/>
        <v>0</v>
      </c>
    </row>
    <row r="25" spans="5:9" x14ac:dyDescent="0.25">
      <c r="E25" s="66">
        <v>46082</v>
      </c>
      <c r="F25" s="65">
        <f>G24</f>
        <v>48235.580000000009</v>
      </c>
      <c r="G25" s="82">
        <f t="shared" si="0"/>
        <v>48484.360000000008</v>
      </c>
      <c r="H25" s="65">
        <f t="shared" si="1"/>
        <v>0</v>
      </c>
      <c r="I25" s="65">
        <f t="shared" si="2"/>
        <v>248.78</v>
      </c>
    </row>
    <row r="27" spans="5:9" x14ac:dyDescent="0.25">
      <c r="I27" s="90">
        <f>SUM(I14:I26)-5000</f>
        <v>1022.8499999999995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B010-BFFB-0F40-A109-C6FFED254F7B}">
  <sheetPr>
    <tabColor rgb="FF00B0F0"/>
    <pageSetUpPr fitToPage="1"/>
  </sheetPr>
  <dimension ref="A1:D74"/>
  <sheetViews>
    <sheetView showGridLines="0" zoomScale="120" zoomScaleNormal="120" workbookViewId="0">
      <pane xSplit="1" ySplit="4" topLeftCell="B39" activePane="bottomRight" state="frozen"/>
      <selection activeCell="A3" sqref="A3"/>
      <selection pane="topRight" activeCell="A3" sqref="A3"/>
      <selection pane="bottomLeft" activeCell="A3" sqref="A3"/>
      <selection pane="bottomRight" activeCell="B53" sqref="B53"/>
    </sheetView>
  </sheetViews>
  <sheetFormatPr defaultColWidth="8.77734375" defaultRowHeight="14.4" x14ac:dyDescent="0.3"/>
  <cols>
    <col min="1" max="1" width="10.109375" style="5" customWidth="1"/>
    <col min="2" max="2" width="105.33203125" style="5" bestFit="1" customWidth="1"/>
    <col min="3" max="3" width="10.109375" style="7" bestFit="1" customWidth="1"/>
    <col min="4" max="4" width="8.6640625" style="7" bestFit="1" customWidth="1"/>
    <col min="5" max="16384" width="8.77734375" style="5"/>
  </cols>
  <sheetData>
    <row r="1" spans="1:4" x14ac:dyDescent="0.3">
      <c r="A1" s="4" t="s">
        <v>2</v>
      </c>
    </row>
    <row r="2" spans="1:4" x14ac:dyDescent="0.3">
      <c r="A2" s="4" t="s">
        <v>50</v>
      </c>
    </row>
    <row r="4" spans="1:4" s="6" customFormat="1" ht="28.8" x14ac:dyDescent="0.3">
      <c r="A4" s="8" t="s">
        <v>3</v>
      </c>
      <c r="B4" s="8" t="s">
        <v>4</v>
      </c>
      <c r="C4" s="9" t="s">
        <v>18</v>
      </c>
      <c r="D4" s="9" t="s">
        <v>33</v>
      </c>
    </row>
    <row r="5" spans="1:4" x14ac:dyDescent="0.3">
      <c r="A5" s="47">
        <v>45775</v>
      </c>
      <c r="B5" s="31" t="s">
        <v>56</v>
      </c>
      <c r="C5" s="24">
        <v>748.49</v>
      </c>
      <c r="D5" s="24">
        <v>61.2</v>
      </c>
    </row>
    <row r="6" spans="1:4" x14ac:dyDescent="0.3">
      <c r="A6" s="47">
        <v>45775</v>
      </c>
      <c r="B6" s="57" t="s">
        <v>60</v>
      </c>
      <c r="C6" s="24">
        <v>654</v>
      </c>
      <c r="D6" s="24">
        <v>109</v>
      </c>
    </row>
    <row r="7" spans="1:4" x14ac:dyDescent="0.3">
      <c r="A7" s="47">
        <v>45775</v>
      </c>
      <c r="B7" s="31" t="s">
        <v>62</v>
      </c>
      <c r="C7" s="24">
        <v>355.94</v>
      </c>
      <c r="D7" s="24"/>
    </row>
    <row r="8" spans="1:4" x14ac:dyDescent="0.3">
      <c r="A8" s="47">
        <v>45775</v>
      </c>
      <c r="B8" s="31" t="s">
        <v>68</v>
      </c>
      <c r="C8" s="24">
        <v>1003.9200000000001</v>
      </c>
      <c r="D8" s="24">
        <v>167.32</v>
      </c>
    </row>
    <row r="9" spans="1:4" x14ac:dyDescent="0.3">
      <c r="A9" s="47">
        <v>45785</v>
      </c>
      <c r="B9" s="31" t="s">
        <v>83</v>
      </c>
      <c r="C9" s="24">
        <v>450</v>
      </c>
      <c r="D9" s="24"/>
    </row>
    <row r="10" spans="1:4" x14ac:dyDescent="0.3">
      <c r="A10" s="47">
        <v>45785</v>
      </c>
      <c r="B10" s="31" t="s">
        <v>85</v>
      </c>
      <c r="C10" s="24">
        <v>168</v>
      </c>
      <c r="D10" s="24"/>
    </row>
    <row r="11" spans="1:4" x14ac:dyDescent="0.3">
      <c r="A11" s="47">
        <v>45785</v>
      </c>
      <c r="B11" s="31" t="s">
        <v>86</v>
      </c>
      <c r="C11" s="24">
        <v>125</v>
      </c>
      <c r="D11" s="24"/>
    </row>
    <row r="12" spans="1:4" x14ac:dyDescent="0.3">
      <c r="A12" s="47">
        <v>45785</v>
      </c>
      <c r="B12" s="31" t="s">
        <v>87</v>
      </c>
      <c r="C12" s="24">
        <v>120</v>
      </c>
      <c r="D12" s="24"/>
    </row>
    <row r="13" spans="1:4" x14ac:dyDescent="0.3">
      <c r="A13" s="47">
        <v>45785</v>
      </c>
      <c r="B13" s="42" t="s">
        <v>88</v>
      </c>
      <c r="C13" s="24">
        <v>185</v>
      </c>
      <c r="D13" s="24"/>
    </row>
    <row r="14" spans="1:4" x14ac:dyDescent="0.3">
      <c r="A14" s="47">
        <v>45785</v>
      </c>
      <c r="B14" s="31" t="s">
        <v>89</v>
      </c>
      <c r="C14" s="24">
        <v>730</v>
      </c>
      <c r="D14" s="24"/>
    </row>
    <row r="15" spans="1:4" x14ac:dyDescent="0.3">
      <c r="A15" s="47">
        <v>45805</v>
      </c>
      <c r="B15" s="31" t="s">
        <v>107</v>
      </c>
      <c r="C15" s="24">
        <v>355.94</v>
      </c>
      <c r="D15" s="24"/>
    </row>
    <row r="16" spans="1:4" x14ac:dyDescent="0.3">
      <c r="A16" s="47">
        <v>45805</v>
      </c>
      <c r="B16" s="31" t="s">
        <v>290</v>
      </c>
      <c r="C16" s="24">
        <v>185</v>
      </c>
      <c r="D16" s="24"/>
    </row>
    <row r="17" spans="1:4" x14ac:dyDescent="0.3">
      <c r="A17" s="47">
        <v>45805</v>
      </c>
      <c r="B17" s="31" t="s">
        <v>113</v>
      </c>
      <c r="C17" s="24">
        <v>218.1</v>
      </c>
      <c r="D17" s="24"/>
    </row>
    <row r="18" spans="1:4" x14ac:dyDescent="0.3">
      <c r="A18" s="47">
        <v>45805</v>
      </c>
      <c r="B18" s="31" t="s">
        <v>115</v>
      </c>
      <c r="C18" s="24">
        <v>175</v>
      </c>
      <c r="D18" s="24"/>
    </row>
    <row r="19" spans="1:4" x14ac:dyDescent="0.3">
      <c r="A19" s="47">
        <v>45825</v>
      </c>
      <c r="B19" s="31" t="s">
        <v>122</v>
      </c>
      <c r="C19" s="24">
        <v>1800</v>
      </c>
      <c r="D19" s="24">
        <v>300</v>
      </c>
    </row>
    <row r="20" spans="1:4" x14ac:dyDescent="0.3">
      <c r="A20" s="47">
        <v>45825</v>
      </c>
      <c r="B20" s="31" t="s">
        <v>123</v>
      </c>
      <c r="C20" s="24">
        <v>1656</v>
      </c>
      <c r="D20" s="24">
        <v>276</v>
      </c>
    </row>
    <row r="21" spans="1:4" x14ac:dyDescent="0.3">
      <c r="A21" s="47">
        <v>45825</v>
      </c>
      <c r="B21" s="31" t="s">
        <v>126</v>
      </c>
      <c r="C21" s="24">
        <v>450</v>
      </c>
      <c r="D21" s="24"/>
    </row>
    <row r="22" spans="1:4" x14ac:dyDescent="0.3">
      <c r="A22" s="47">
        <v>45825</v>
      </c>
      <c r="B22" s="31" t="s">
        <v>128</v>
      </c>
      <c r="C22" s="24">
        <v>180</v>
      </c>
      <c r="D22" s="24">
        <v>30</v>
      </c>
    </row>
    <row r="23" spans="1:4" x14ac:dyDescent="0.3">
      <c r="A23" s="47">
        <v>45827</v>
      </c>
      <c r="B23" s="31" t="s">
        <v>129</v>
      </c>
      <c r="C23" s="24">
        <v>1561.11</v>
      </c>
      <c r="D23" s="24"/>
    </row>
    <row r="24" spans="1:4" x14ac:dyDescent="0.3">
      <c r="A24" s="47">
        <v>45846</v>
      </c>
      <c r="B24" s="31" t="s">
        <v>131</v>
      </c>
      <c r="C24" s="24">
        <v>355.94</v>
      </c>
      <c r="D24" s="24"/>
    </row>
    <row r="25" spans="1:4" x14ac:dyDescent="0.3">
      <c r="A25" s="47">
        <v>45870</v>
      </c>
      <c r="B25" s="31" t="s">
        <v>142</v>
      </c>
      <c r="C25" s="24">
        <v>403.46</v>
      </c>
      <c r="D25" s="24"/>
    </row>
    <row r="26" spans="1:4" x14ac:dyDescent="0.3">
      <c r="A26" s="47">
        <v>45870</v>
      </c>
      <c r="B26" s="31" t="s">
        <v>214</v>
      </c>
      <c r="C26" s="24">
        <v>130</v>
      </c>
      <c r="D26" s="24"/>
    </row>
    <row r="27" spans="1:4" x14ac:dyDescent="0.3">
      <c r="A27" s="47">
        <v>45904</v>
      </c>
      <c r="B27" s="31" t="s">
        <v>173</v>
      </c>
      <c r="C27" s="24">
        <v>367.38</v>
      </c>
      <c r="D27" s="24"/>
    </row>
    <row r="28" spans="1:4" x14ac:dyDescent="0.3">
      <c r="A28" s="47">
        <v>45904</v>
      </c>
      <c r="B28" s="31" t="s">
        <v>168</v>
      </c>
      <c r="C28" s="24">
        <v>348</v>
      </c>
      <c r="D28" s="24">
        <v>58</v>
      </c>
    </row>
    <row r="29" spans="1:4" x14ac:dyDescent="0.3">
      <c r="A29" s="47">
        <v>45922</v>
      </c>
      <c r="B29" s="31" t="s">
        <v>180</v>
      </c>
      <c r="C29" s="24">
        <v>252</v>
      </c>
      <c r="D29" s="24">
        <v>42</v>
      </c>
    </row>
    <row r="30" spans="1:4" x14ac:dyDescent="0.3">
      <c r="A30" s="47">
        <v>45922</v>
      </c>
      <c r="B30" s="31" t="s">
        <v>185</v>
      </c>
      <c r="C30" s="24">
        <v>451.65999999999997</v>
      </c>
      <c r="D30" s="24">
        <v>75.27</v>
      </c>
    </row>
    <row r="31" spans="1:4" x14ac:dyDescent="0.3">
      <c r="A31" s="47">
        <v>45922</v>
      </c>
      <c r="B31" s="31" t="s">
        <v>186</v>
      </c>
      <c r="C31" s="24">
        <v>660</v>
      </c>
      <c r="D31" s="24">
        <v>110</v>
      </c>
    </row>
    <row r="32" spans="1:4" x14ac:dyDescent="0.3">
      <c r="A32" s="47">
        <v>45922</v>
      </c>
      <c r="B32" s="31" t="s">
        <v>191</v>
      </c>
      <c r="C32" s="24">
        <v>117.75999999999999</v>
      </c>
      <c r="D32" s="24">
        <v>19.63</v>
      </c>
    </row>
    <row r="33" spans="1:4" x14ac:dyDescent="0.3">
      <c r="A33" s="47">
        <v>45932</v>
      </c>
      <c r="B33" s="31" t="s">
        <v>198</v>
      </c>
      <c r="C33" s="24">
        <v>2976</v>
      </c>
      <c r="D33" s="24">
        <v>496</v>
      </c>
    </row>
    <row r="34" spans="1:4" x14ac:dyDescent="0.3">
      <c r="A34" s="47">
        <v>45932</v>
      </c>
      <c r="B34" s="31" t="s">
        <v>201</v>
      </c>
      <c r="C34" s="24">
        <v>150</v>
      </c>
      <c r="D34" s="24"/>
    </row>
    <row r="35" spans="1:4" x14ac:dyDescent="0.3">
      <c r="A35" s="47">
        <v>45971</v>
      </c>
      <c r="B35" s="31" t="s">
        <v>227</v>
      </c>
      <c r="C35" s="24">
        <v>120</v>
      </c>
      <c r="D35" s="24"/>
    </row>
    <row r="36" spans="1:4" x14ac:dyDescent="0.3">
      <c r="A36" s="47">
        <v>45971</v>
      </c>
      <c r="B36" s="31" t="s">
        <v>232</v>
      </c>
      <c r="C36" s="24">
        <v>144</v>
      </c>
      <c r="D36" s="24">
        <v>24</v>
      </c>
    </row>
    <row r="37" spans="1:4" x14ac:dyDescent="0.3">
      <c r="A37" s="47">
        <v>45971</v>
      </c>
      <c r="B37" s="31" t="s">
        <v>233</v>
      </c>
      <c r="C37" s="24">
        <v>368.96</v>
      </c>
      <c r="D37" s="24"/>
    </row>
    <row r="38" spans="1:4" x14ac:dyDescent="0.3">
      <c r="A38" s="47">
        <v>45971</v>
      </c>
      <c r="B38" s="31" t="s">
        <v>242</v>
      </c>
      <c r="C38" s="24">
        <v>245</v>
      </c>
      <c r="D38" s="24"/>
    </row>
    <row r="39" spans="1:4" x14ac:dyDescent="0.3">
      <c r="A39" s="47">
        <v>45985</v>
      </c>
      <c r="B39" s="31" t="s">
        <v>248</v>
      </c>
      <c r="C39" s="24">
        <v>1290.95</v>
      </c>
      <c r="D39" s="24"/>
    </row>
    <row r="40" spans="1:4" x14ac:dyDescent="0.3">
      <c r="A40" s="47">
        <v>45985</v>
      </c>
      <c r="B40" s="42" t="s">
        <v>243</v>
      </c>
      <c r="C40" s="24">
        <v>411.84</v>
      </c>
      <c r="D40" s="24"/>
    </row>
    <row r="41" spans="1:4" x14ac:dyDescent="0.3">
      <c r="A41" s="47">
        <v>45985</v>
      </c>
      <c r="B41" s="31" t="s">
        <v>247</v>
      </c>
      <c r="C41" s="24">
        <v>378</v>
      </c>
      <c r="D41" s="24">
        <v>63</v>
      </c>
    </row>
    <row r="42" spans="1:4" x14ac:dyDescent="0.3">
      <c r="A42" s="47">
        <v>45998</v>
      </c>
      <c r="B42" s="31" t="s">
        <v>254</v>
      </c>
      <c r="C42" s="24">
        <v>690.47</v>
      </c>
      <c r="D42" s="52"/>
    </row>
    <row r="43" spans="1:4" x14ac:dyDescent="0.3">
      <c r="A43" s="47">
        <v>45999</v>
      </c>
      <c r="B43" s="31" t="s">
        <v>251</v>
      </c>
      <c r="C43" s="24">
        <v>110</v>
      </c>
      <c r="D43" s="24"/>
    </row>
    <row r="44" spans="1:4" x14ac:dyDescent="0.3">
      <c r="A44" s="47">
        <v>45999</v>
      </c>
      <c r="B44" s="31" t="s">
        <v>262</v>
      </c>
      <c r="C44" s="24">
        <v>200</v>
      </c>
      <c r="D44" s="52"/>
    </row>
    <row r="45" spans="1:4" x14ac:dyDescent="0.3">
      <c r="A45" s="47">
        <v>46007</v>
      </c>
      <c r="B45" s="31" t="s">
        <v>269</v>
      </c>
      <c r="C45" s="24">
        <v>108.97</v>
      </c>
      <c r="D45" s="52"/>
    </row>
    <row r="46" spans="1:4" x14ac:dyDescent="0.3">
      <c r="A46" s="47">
        <v>46045</v>
      </c>
      <c r="B46" s="42" t="s">
        <v>265</v>
      </c>
      <c r="C46" s="24">
        <v>411.84</v>
      </c>
      <c r="D46" s="24"/>
    </row>
    <row r="47" spans="1:4" x14ac:dyDescent="0.3">
      <c r="A47" s="47">
        <v>46045</v>
      </c>
      <c r="B47" s="31" t="s">
        <v>275</v>
      </c>
      <c r="C47" s="24">
        <v>318</v>
      </c>
      <c r="D47" s="24">
        <v>53</v>
      </c>
    </row>
    <row r="48" spans="1:4" x14ac:dyDescent="0.3">
      <c r="A48" s="47">
        <v>46069</v>
      </c>
      <c r="B48" s="31" t="s">
        <v>278</v>
      </c>
      <c r="C48" s="24">
        <v>110</v>
      </c>
      <c r="D48" s="24"/>
    </row>
    <row r="49" spans="1:4" x14ac:dyDescent="0.3">
      <c r="A49" s="47">
        <v>46069</v>
      </c>
      <c r="B49" s="31" t="s">
        <v>280</v>
      </c>
      <c r="C49" s="24">
        <v>158.4</v>
      </c>
      <c r="D49" s="24">
        <v>26.4</v>
      </c>
    </row>
    <row r="50" spans="1:4" x14ac:dyDescent="0.3">
      <c r="A50" s="47">
        <v>46069</v>
      </c>
      <c r="B50" s="42" t="s">
        <v>286</v>
      </c>
      <c r="C50" s="24">
        <v>411.84</v>
      </c>
      <c r="D50" s="24"/>
    </row>
    <row r="51" spans="1:4" x14ac:dyDescent="0.3">
      <c r="A51" s="47">
        <v>46097</v>
      </c>
      <c r="B51" s="31" t="s">
        <v>282</v>
      </c>
      <c r="C51" s="24">
        <v>150</v>
      </c>
      <c r="D51" s="24"/>
    </row>
    <row r="52" spans="1:4" x14ac:dyDescent="0.3">
      <c r="A52" s="63"/>
      <c r="B52" s="42"/>
      <c r="C52" s="52"/>
      <c r="D52" s="52"/>
    </row>
    <row r="53" spans="1:4" ht="15" thickBot="1" x14ac:dyDescent="0.35">
      <c r="A53" s="63"/>
      <c r="B53" s="42"/>
      <c r="C53" s="24"/>
      <c r="D53" s="24"/>
    </row>
    <row r="54" spans="1:4" ht="15" thickBot="1" x14ac:dyDescent="0.35">
      <c r="A54" s="63"/>
      <c r="B54" s="69"/>
      <c r="C54" s="70">
        <f>SUM(C5:C53)</f>
        <v>22961.97</v>
      </c>
      <c r="D54" s="71">
        <f>SUM(D5:D53)</f>
        <v>1910.8200000000002</v>
      </c>
    </row>
    <row r="55" spans="1:4" x14ac:dyDescent="0.3">
      <c r="A55" s="68"/>
    </row>
    <row r="56" spans="1:4" x14ac:dyDescent="0.3">
      <c r="A56" s="4" t="s">
        <v>49</v>
      </c>
    </row>
    <row r="57" spans="1:4" x14ac:dyDescent="0.3">
      <c r="A57" s="4" t="s">
        <v>50</v>
      </c>
    </row>
    <row r="58" spans="1:4" x14ac:dyDescent="0.3">
      <c r="A58" s="4"/>
    </row>
    <row r="59" spans="1:4" x14ac:dyDescent="0.3">
      <c r="A59" s="55"/>
      <c r="B59" s="56"/>
      <c r="C59" s="52"/>
      <c r="D59" s="52"/>
    </row>
    <row r="60" spans="1:4" x14ac:dyDescent="0.3">
      <c r="A60" s="55">
        <v>45785</v>
      </c>
      <c r="B60" s="56" t="s">
        <v>69</v>
      </c>
      <c r="C60" s="34">
        <v>403.08</v>
      </c>
      <c r="D60" s="34">
        <v>67.180000000000007</v>
      </c>
    </row>
    <row r="61" spans="1:4" x14ac:dyDescent="0.3">
      <c r="A61" s="55">
        <v>45805</v>
      </c>
      <c r="B61" s="56" t="s">
        <v>116</v>
      </c>
      <c r="C61" s="34">
        <v>210</v>
      </c>
      <c r="D61" s="34"/>
    </row>
    <row r="62" spans="1:4" x14ac:dyDescent="0.3">
      <c r="A62" s="55">
        <v>45866</v>
      </c>
      <c r="B62" s="56" t="s">
        <v>150</v>
      </c>
      <c r="C62" s="34">
        <v>5000</v>
      </c>
      <c r="D62" s="34"/>
    </row>
    <row r="63" spans="1:4" x14ac:dyDescent="0.3">
      <c r="A63" s="55">
        <v>45915</v>
      </c>
      <c r="B63" s="56" t="s">
        <v>202</v>
      </c>
      <c r="C63" s="34">
        <v>135.38</v>
      </c>
      <c r="D63" s="34">
        <v>22.56</v>
      </c>
    </row>
    <row r="64" spans="1:4" x14ac:dyDescent="0.3">
      <c r="A64" s="55">
        <v>45922</v>
      </c>
      <c r="B64" s="56" t="s">
        <v>192</v>
      </c>
      <c r="C64" s="34">
        <v>171</v>
      </c>
      <c r="D64" s="34"/>
    </row>
    <row r="65" spans="1:4" x14ac:dyDescent="0.3">
      <c r="A65" s="55">
        <v>45922</v>
      </c>
      <c r="B65" s="56" t="s">
        <v>183</v>
      </c>
      <c r="C65" s="34">
        <v>456.3</v>
      </c>
      <c r="D65" s="34"/>
    </row>
    <row r="66" spans="1:4" x14ac:dyDescent="0.3">
      <c r="A66" s="55">
        <v>45950</v>
      </c>
      <c r="B66" s="56" t="s">
        <v>222</v>
      </c>
      <c r="C66" s="34">
        <v>510</v>
      </c>
      <c r="D66" s="34"/>
    </row>
    <row r="67" spans="1:4" x14ac:dyDescent="0.3">
      <c r="A67" s="55">
        <v>45950</v>
      </c>
      <c r="B67" s="42" t="s">
        <v>223</v>
      </c>
      <c r="C67" s="34">
        <v>340</v>
      </c>
      <c r="D67" s="34"/>
    </row>
    <row r="68" spans="1:4" x14ac:dyDescent="0.3">
      <c r="A68" s="55">
        <v>45950</v>
      </c>
      <c r="B68" s="56" t="s">
        <v>212</v>
      </c>
      <c r="C68" s="34">
        <v>411.84</v>
      </c>
      <c r="D68" s="34"/>
    </row>
    <row r="69" spans="1:4" x14ac:dyDescent="0.3">
      <c r="A69" s="55">
        <v>45999</v>
      </c>
      <c r="B69" s="56" t="s">
        <v>259</v>
      </c>
      <c r="C69" s="34">
        <v>411.84</v>
      </c>
      <c r="D69" s="34"/>
    </row>
    <row r="70" spans="1:4" x14ac:dyDescent="0.3">
      <c r="A70" s="55">
        <v>46006</v>
      </c>
      <c r="B70" s="56" t="s">
        <v>258</v>
      </c>
      <c r="C70" s="34">
        <v>154.01999999999998</v>
      </c>
      <c r="D70" s="34">
        <v>25.67</v>
      </c>
    </row>
    <row r="71" spans="1:4" x14ac:dyDescent="0.3">
      <c r="A71" s="55">
        <v>46104</v>
      </c>
      <c r="B71" s="56" t="s">
        <v>292</v>
      </c>
      <c r="C71" s="34">
        <v>411.84</v>
      </c>
      <c r="D71" s="42"/>
    </row>
    <row r="72" spans="1:4" x14ac:dyDescent="0.3">
      <c r="A72" s="55"/>
      <c r="B72" s="56"/>
      <c r="C72" s="34"/>
      <c r="D72" s="34"/>
    </row>
    <row r="73" spans="1:4" x14ac:dyDescent="0.3">
      <c r="A73" s="55"/>
      <c r="B73" s="56"/>
      <c r="C73" s="34"/>
      <c r="D73" s="34"/>
    </row>
    <row r="74" spans="1:4" x14ac:dyDescent="0.3">
      <c r="A74" s="12"/>
      <c r="B74" s="72"/>
      <c r="C74" s="14">
        <f>SUM(C59:C73)</f>
        <v>8615.3000000000011</v>
      </c>
      <c r="D74" s="14">
        <f>SUM(D59:D73)</f>
        <v>115.41000000000001</v>
      </c>
    </row>
  </sheetData>
  <autoFilter ref="A4:D4" xr:uid="{03CEB010-BFFB-0F40-A109-C6FFED254F7B}"/>
  <pageMargins left="0.7" right="0.7" top="0.75" bottom="0.75" header="0.3" footer="0.3"/>
  <pageSetup paperSize="9" scale="95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W11"/>
  <sheetViews>
    <sheetView showGridLines="0" zoomScale="121" zoomScaleNormal="160" workbookViewId="0">
      <selection activeCell="G14" sqref="G14"/>
    </sheetView>
  </sheetViews>
  <sheetFormatPr defaultColWidth="10.77734375" defaultRowHeight="14.4" x14ac:dyDescent="0.3"/>
  <cols>
    <col min="1" max="1" width="31.77734375" style="5" customWidth="1"/>
    <col min="2" max="2" width="14.109375" style="5" bestFit="1" customWidth="1"/>
    <col min="3" max="3" width="15.21875" style="5" customWidth="1"/>
    <col min="4" max="16384" width="10.77734375" style="5"/>
  </cols>
  <sheetData>
    <row r="1" spans="1:23" x14ac:dyDescent="0.3">
      <c r="A1" s="4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3">
      <c r="A3" s="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5" spans="1:23" x14ac:dyDescent="0.3">
      <c r="A5" s="30" t="s">
        <v>29</v>
      </c>
      <c r="B5" s="30" t="s">
        <v>0</v>
      </c>
      <c r="C5" s="30" t="s">
        <v>32</v>
      </c>
    </row>
    <row r="6" spans="1:23" x14ac:dyDescent="0.3">
      <c r="A6" s="12" t="s">
        <v>30</v>
      </c>
      <c r="B6" s="13">
        <v>28687.220000000005</v>
      </c>
      <c r="C6" s="13">
        <f>'Rushton PC'!J127</f>
        <v>25411.389999999996</v>
      </c>
    </row>
    <row r="7" spans="1:23" x14ac:dyDescent="0.3">
      <c r="A7" s="12" t="s">
        <v>31</v>
      </c>
      <c r="B7" s="13">
        <v>5749.5999999999958</v>
      </c>
      <c r="C7" s="13">
        <f>'Community Minibus'!J125</f>
        <v>6658.7900000000009</v>
      </c>
    </row>
    <row r="8" spans="1:23" x14ac:dyDescent="0.3">
      <c r="A8" s="12" t="s">
        <v>48</v>
      </c>
      <c r="B8" s="13">
        <v>42461.51</v>
      </c>
      <c r="C8" s="91">
        <f>'Community Minibus Savings'!G25</f>
        <v>48484.360000000008</v>
      </c>
    </row>
    <row r="9" spans="1:23" x14ac:dyDescent="0.3">
      <c r="A9" s="23"/>
      <c r="B9" s="14">
        <f>SUM(B6:B8)</f>
        <v>76898.33</v>
      </c>
      <c r="C9" s="14">
        <f>SUM(C6:C8)</f>
        <v>80554.540000000008</v>
      </c>
    </row>
    <row r="11" spans="1:23" x14ac:dyDescent="0.3">
      <c r="C11" s="7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Rushton PC</vt:lpstr>
      <vt:lpstr>Community Minibus</vt:lpstr>
      <vt:lpstr>Earmarked Funds (PC Account)</vt:lpstr>
      <vt:lpstr>Community Minibus Savings</vt:lpstr>
      <vt:lpstr>Exp Over £100 Combined</vt:lpstr>
      <vt:lpstr>Bank Balances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REED</dc:creator>
  <cp:lastModifiedBy>Megan Ellis</cp:lastModifiedBy>
  <cp:lastPrinted>2026-01-21T18:23:26Z</cp:lastPrinted>
  <dcterms:created xsi:type="dcterms:W3CDTF">2009-01-12T08:58:50Z</dcterms:created>
  <dcterms:modified xsi:type="dcterms:W3CDTF">2026-07-09T22:48:06Z</dcterms:modified>
</cp:coreProperties>
</file>